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claudiabuehr/Documents/6 Informatik/Dokumente HP Schuerch/"/>
    </mc:Choice>
  </mc:AlternateContent>
  <xr:revisionPtr revIDLastSave="0" documentId="13_ncr:1_{8B89C4C4-F435-1A4C-BF6A-B189F2EFC35D}" xr6:coauthVersionLast="43" xr6:coauthVersionMax="43" xr10:uidLastSave="{00000000-0000-0000-0000-000000000000}"/>
  <bookViews>
    <workbookView xWindow="120" yWindow="460" windowWidth="18420" windowHeight="18560" tabRatio="605" xr2:uid="{00000000-000D-0000-FFFF-FFFF00000000}"/>
  </bookViews>
  <sheets>
    <sheet name="Instructions" sheetId="6" r:id="rId1"/>
    <sheet name="AAA (non-reduced)" sheetId="1" r:id="rId2"/>
    <sheet name="AAA (reduced and alkylated)" sheetId="4" r:id="rId3"/>
    <sheet name="AAA (unknown protein)" sheetId="5" r:id="rId4"/>
  </sheets>
  <definedNames>
    <definedName name="_xlnm.Print_Area" localSheetId="2">'AAA (reduced and alkylated)'!$A$1:$J$51</definedName>
    <definedName name="_xlnm.Print_Area" localSheetId="3">'AAA (unknown protein)'!$A$1:$G$56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5" l="1"/>
  <c r="D19" i="5"/>
  <c r="D20" i="5"/>
  <c r="D37" i="5" s="1"/>
  <c r="D21" i="5"/>
  <c r="D22" i="5"/>
  <c r="D23" i="5"/>
  <c r="D24" i="5"/>
  <c r="D25" i="5"/>
  <c r="D26" i="5"/>
  <c r="D27" i="5"/>
  <c r="D28" i="5"/>
  <c r="D29" i="5"/>
  <c r="D30" i="5"/>
  <c r="D32" i="5"/>
  <c r="D33" i="5"/>
  <c r="D34" i="5"/>
  <c r="D35" i="5"/>
  <c r="C37" i="5"/>
  <c r="H26" i="4"/>
  <c r="H15" i="4"/>
  <c r="H13" i="4"/>
  <c r="H14" i="4"/>
  <c r="H16" i="4"/>
  <c r="H33" i="4" s="1"/>
  <c r="I35" i="4" s="1"/>
  <c r="H17" i="4"/>
  <c r="H18" i="4"/>
  <c r="H19" i="4"/>
  <c r="H20" i="4"/>
  <c r="H21" i="4"/>
  <c r="H22" i="4"/>
  <c r="H23" i="4"/>
  <c r="H24" i="4"/>
  <c r="H25" i="4"/>
  <c r="H28" i="4"/>
  <c r="H29" i="4"/>
  <c r="H30" i="4"/>
  <c r="H31" i="4"/>
  <c r="G33" i="4"/>
  <c r="H14" i="1"/>
  <c r="H15" i="1"/>
  <c r="H33" i="1" s="1"/>
  <c r="I35" i="1" s="1"/>
  <c r="H16" i="1"/>
  <c r="H17" i="1"/>
  <c r="H18" i="1"/>
  <c r="H19" i="1"/>
  <c r="H20" i="1"/>
  <c r="H21" i="1"/>
  <c r="H22" i="1"/>
  <c r="H23" i="1"/>
  <c r="H24" i="1"/>
  <c r="H25" i="1"/>
  <c r="H26" i="1"/>
  <c r="H28" i="1"/>
  <c r="H29" i="1"/>
  <c r="H30" i="1"/>
  <c r="H31" i="1"/>
  <c r="G33" i="1"/>
  <c r="G11" i="5"/>
  <c r="C33" i="4"/>
  <c r="L16" i="4"/>
  <c r="L12" i="4"/>
  <c r="L13" i="4"/>
  <c r="L33" i="4" s="1"/>
  <c r="L14" i="4"/>
  <c r="L15" i="4"/>
  <c r="L17" i="4"/>
  <c r="L18" i="4"/>
  <c r="L19" i="4"/>
  <c r="L20" i="4"/>
  <c r="L21" i="4"/>
  <c r="L22" i="4"/>
  <c r="L23" i="4"/>
  <c r="L24" i="4"/>
  <c r="L25" i="4"/>
  <c r="L26" i="4"/>
  <c r="L27" i="4"/>
  <c r="L28" i="4"/>
  <c r="L30" i="4"/>
  <c r="L31" i="4"/>
  <c r="I45" i="4"/>
  <c r="I43" i="4" s="1"/>
  <c r="L12" i="1"/>
  <c r="L13" i="1"/>
  <c r="L14" i="1"/>
  <c r="L15" i="1"/>
  <c r="L16" i="1"/>
  <c r="L17" i="1"/>
  <c r="L33" i="1" s="1"/>
  <c r="I45" i="1" s="1"/>
  <c r="I43" i="1" s="1"/>
  <c r="L18" i="1"/>
  <c r="L19" i="1"/>
  <c r="L20" i="1"/>
  <c r="L21" i="1"/>
  <c r="L22" i="1"/>
  <c r="L23" i="1"/>
  <c r="L24" i="1"/>
  <c r="L25" i="1"/>
  <c r="L26" i="1"/>
  <c r="L27" i="1"/>
  <c r="L28" i="1"/>
  <c r="L30" i="1"/>
  <c r="L31" i="1"/>
  <c r="D12" i="1"/>
  <c r="D13" i="1"/>
  <c r="D14" i="1"/>
  <c r="D15" i="1"/>
  <c r="D16" i="1"/>
  <c r="D33" i="1" s="1"/>
  <c r="C41" i="1" s="1"/>
  <c r="D17" i="1"/>
  <c r="D18" i="1"/>
  <c r="D19" i="1"/>
  <c r="D20" i="1"/>
  <c r="D21" i="1"/>
  <c r="D22" i="1"/>
  <c r="D23" i="1"/>
  <c r="D24" i="1"/>
  <c r="D25" i="1"/>
  <c r="D26" i="1"/>
  <c r="D27" i="1"/>
  <c r="D28" i="1"/>
  <c r="D29" i="1"/>
  <c r="D30" i="1"/>
  <c r="D31" i="1"/>
  <c r="C33" i="1"/>
  <c r="D39" i="1"/>
  <c r="D37" i="1"/>
  <c r="D16" i="4"/>
  <c r="D12" i="4"/>
  <c r="D13" i="4"/>
  <c r="D14" i="4"/>
  <c r="D15" i="4"/>
  <c r="D17" i="4"/>
  <c r="D18" i="4"/>
  <c r="D19" i="4"/>
  <c r="D20" i="4"/>
  <c r="D21" i="4"/>
  <c r="D22" i="4"/>
  <c r="D23" i="4"/>
  <c r="D24" i="4"/>
  <c r="D25" i="4"/>
  <c r="D26" i="4"/>
  <c r="D27" i="4"/>
  <c r="D28" i="4"/>
  <c r="D29" i="4"/>
  <c r="D30" i="4"/>
  <c r="D31" i="4"/>
  <c r="D33" i="4"/>
  <c r="C41" i="4" s="1"/>
  <c r="D37" i="4"/>
  <c r="D39" i="4"/>
  <c r="F18" i="5"/>
  <c r="J11" i="5"/>
  <c r="G18" i="5" s="1"/>
  <c r="F19" i="5"/>
  <c r="G19" i="5" s="1"/>
  <c r="J19" i="5" s="1"/>
  <c r="F20" i="5"/>
  <c r="G20" i="5"/>
  <c r="J20" i="5" s="1"/>
  <c r="F22" i="5"/>
  <c r="G22" i="5" s="1"/>
  <c r="F23" i="5"/>
  <c r="G23" i="5" s="1"/>
  <c r="J23" i="5" s="1"/>
  <c r="F24" i="5"/>
  <c r="G24" i="5"/>
  <c r="J24" i="5" s="1"/>
  <c r="F25" i="5"/>
  <c r="G25" i="5" s="1"/>
  <c r="J25" i="5" s="1"/>
  <c r="F26" i="5"/>
  <c r="G26" i="5"/>
  <c r="J26" i="5" s="1"/>
  <c r="F27" i="5"/>
  <c r="G27" i="5" s="1"/>
  <c r="J27" i="5" s="1"/>
  <c r="F28" i="5"/>
  <c r="G28" i="5"/>
  <c r="J28" i="5" s="1"/>
  <c r="F29" i="5"/>
  <c r="G29" i="5" s="1"/>
  <c r="J29" i="5" s="1"/>
  <c r="F30" i="5"/>
  <c r="G30" i="5"/>
  <c r="J30" i="5" s="1"/>
  <c r="F32" i="5"/>
  <c r="G32" i="5" s="1"/>
  <c r="J32" i="5" s="1"/>
  <c r="F33" i="5"/>
  <c r="G33" i="5"/>
  <c r="J33" i="5" s="1"/>
  <c r="F34" i="5"/>
  <c r="G34" i="5" s="1"/>
  <c r="J34" i="5" s="1"/>
  <c r="F35" i="5"/>
  <c r="G35" i="5"/>
  <c r="J35" i="5" s="1"/>
  <c r="F49" i="5"/>
  <c r="F47" i="5"/>
  <c r="F39" i="5"/>
  <c r="F45" i="5"/>
  <c r="F21" i="5"/>
  <c r="G21" i="5"/>
  <c r="B16" i="5"/>
  <c r="B17" i="5"/>
  <c r="B18" i="5"/>
  <c r="B19" i="5"/>
  <c r="B20" i="5"/>
  <c r="B21" i="5"/>
  <c r="B22" i="5"/>
  <c r="B23" i="5"/>
  <c r="B24" i="5"/>
  <c r="B25" i="5"/>
  <c r="B26" i="5"/>
  <c r="B27" i="5"/>
  <c r="B28" i="5"/>
  <c r="B29" i="5"/>
  <c r="B30" i="5"/>
  <c r="B31" i="5"/>
  <c r="B32" i="5"/>
  <c r="B33" i="5"/>
  <c r="B34" i="5"/>
  <c r="B35" i="5"/>
  <c r="B37" i="5"/>
  <c r="B41" i="5"/>
  <c r="B43" i="5"/>
  <c r="F41" i="5"/>
  <c r="H18" i="5"/>
  <c r="H19" i="5"/>
  <c r="H20" i="5"/>
  <c r="H21" i="5"/>
  <c r="H22" i="5"/>
  <c r="H23" i="5"/>
  <c r="H24" i="5"/>
  <c r="H25" i="5"/>
  <c r="H26" i="5"/>
  <c r="H27" i="5"/>
  <c r="H28" i="5"/>
  <c r="H29" i="5"/>
  <c r="H30" i="5"/>
  <c r="H32" i="5"/>
  <c r="H33" i="5"/>
  <c r="H34" i="5"/>
  <c r="H35" i="5"/>
  <c r="H37" i="5"/>
  <c r="M14" i="6"/>
  <c r="M15" i="6"/>
  <c r="M16" i="6"/>
  <c r="M17" i="6"/>
  <c r="M18" i="6"/>
  <c r="M19" i="6"/>
  <c r="M20" i="6"/>
  <c r="M21" i="6"/>
  <c r="M22" i="6"/>
  <c r="M23" i="6"/>
  <c r="M24" i="6"/>
  <c r="M25" i="6"/>
  <c r="M26" i="6"/>
  <c r="M27" i="6"/>
  <c r="M28" i="6"/>
  <c r="M29" i="6"/>
  <c r="M30" i="6"/>
  <c r="M32" i="6"/>
  <c r="M33" i="6"/>
  <c r="M35" i="6"/>
  <c r="L16" i="6"/>
  <c r="L17" i="6"/>
  <c r="L18" i="6"/>
  <c r="L19" i="6"/>
  <c r="L20" i="6"/>
  <c r="L21" i="6"/>
  <c r="L22" i="6"/>
  <c r="L23" i="6"/>
  <c r="L24" i="6"/>
  <c r="L25" i="6"/>
  <c r="L26" i="6"/>
  <c r="L27" i="6"/>
  <c r="L28" i="6"/>
  <c r="L30" i="6"/>
  <c r="L31" i="6"/>
  <c r="L32" i="6"/>
  <c r="L33" i="6"/>
  <c r="L35" i="6"/>
  <c r="F51" i="5"/>
  <c r="F37" i="5"/>
  <c r="I15" i="1"/>
  <c r="J15" i="1" s="1"/>
  <c r="K15" i="1" s="1"/>
  <c r="I26" i="1"/>
  <c r="J26" i="1" s="1"/>
  <c r="K26" i="1"/>
  <c r="I16" i="1"/>
  <c r="J16" i="1" s="1"/>
  <c r="K16" i="1" s="1"/>
  <c r="I25" i="1"/>
  <c r="J25" i="1" s="1"/>
  <c r="K25" i="1"/>
  <c r="I37" i="1"/>
  <c r="I18" i="1"/>
  <c r="J18" i="1" s="1"/>
  <c r="K18" i="1" s="1"/>
  <c r="J22" i="5" l="1"/>
  <c r="J21" i="5"/>
  <c r="J18" i="5"/>
  <c r="G37" i="5"/>
  <c r="I30" i="1"/>
  <c r="J30" i="1" s="1"/>
  <c r="K30" i="1" s="1"/>
  <c r="I29" i="1"/>
  <c r="J29" i="1" s="1"/>
  <c r="K29" i="1" s="1"/>
  <c r="I28" i="1"/>
  <c r="J28" i="1" s="1"/>
  <c r="K28" i="1" s="1"/>
  <c r="I17" i="1"/>
  <c r="J17" i="1" s="1"/>
  <c r="K17" i="1" s="1"/>
  <c r="I31" i="1"/>
  <c r="J31" i="1" s="1"/>
  <c r="K31" i="1" s="1"/>
  <c r="I20" i="1"/>
  <c r="J20" i="1" s="1"/>
  <c r="K20" i="1" s="1"/>
  <c r="I14" i="1"/>
  <c r="I19" i="1"/>
  <c r="J19" i="1" s="1"/>
  <c r="K19" i="1" s="1"/>
  <c r="I24" i="1"/>
  <c r="J24" i="1" s="1"/>
  <c r="K24" i="1" s="1"/>
  <c r="I41" i="1"/>
  <c r="I47" i="1" s="1"/>
  <c r="I23" i="1"/>
  <c r="J23" i="1" s="1"/>
  <c r="K23" i="1" s="1"/>
  <c r="I22" i="1"/>
  <c r="J22" i="1" s="1"/>
  <c r="K22" i="1" s="1"/>
  <c r="I21" i="1"/>
  <c r="J21" i="1" s="1"/>
  <c r="K21" i="1" s="1"/>
  <c r="I14" i="4"/>
  <c r="J14" i="4" s="1"/>
  <c r="K14" i="4" s="1"/>
  <c r="I18" i="4"/>
  <c r="J18" i="4" s="1"/>
  <c r="K18" i="4" s="1"/>
  <c r="I22" i="4"/>
  <c r="J22" i="4" s="1"/>
  <c r="K22" i="4" s="1"/>
  <c r="I26" i="4"/>
  <c r="J26" i="4" s="1"/>
  <c r="K26" i="4" s="1"/>
  <c r="I31" i="4"/>
  <c r="J31" i="4" s="1"/>
  <c r="K31" i="4" s="1"/>
  <c r="I15" i="4"/>
  <c r="J15" i="4" s="1"/>
  <c r="K15" i="4" s="1"/>
  <c r="I19" i="4"/>
  <c r="J19" i="4" s="1"/>
  <c r="K19" i="4" s="1"/>
  <c r="I23" i="4"/>
  <c r="J23" i="4" s="1"/>
  <c r="K23" i="4" s="1"/>
  <c r="I28" i="4"/>
  <c r="J28" i="4" s="1"/>
  <c r="K28" i="4" s="1"/>
  <c r="I37" i="4"/>
  <c r="I16" i="4"/>
  <c r="J16" i="4" s="1"/>
  <c r="K16" i="4" s="1"/>
  <c r="I20" i="4"/>
  <c r="J20" i="4" s="1"/>
  <c r="K20" i="4" s="1"/>
  <c r="I24" i="4"/>
  <c r="J24" i="4" s="1"/>
  <c r="K24" i="4" s="1"/>
  <c r="I29" i="4"/>
  <c r="J29" i="4" s="1"/>
  <c r="K29" i="4" s="1"/>
  <c r="I41" i="4"/>
  <c r="I47" i="4" s="1"/>
  <c r="I13" i="4"/>
  <c r="I17" i="4"/>
  <c r="J17" i="4" s="1"/>
  <c r="K17" i="4" s="1"/>
  <c r="I21" i="4"/>
  <c r="J21" i="4" s="1"/>
  <c r="K21" i="4" s="1"/>
  <c r="I25" i="4"/>
  <c r="J25" i="4" s="1"/>
  <c r="K25" i="4" s="1"/>
  <c r="I30" i="4"/>
  <c r="J30" i="4" s="1"/>
  <c r="K30" i="4" s="1"/>
  <c r="J13" i="4" l="1"/>
  <c r="K13" i="4" s="1"/>
  <c r="K33" i="4" s="1"/>
  <c r="J33" i="4" s="1"/>
  <c r="I33" i="4"/>
  <c r="J14" i="1"/>
  <c r="K14" i="1" s="1"/>
  <c r="K33" i="1" s="1"/>
  <c r="J33" i="1" s="1"/>
  <c r="I33" i="1"/>
  <c r="J37" i="5"/>
</calcChain>
</file>

<file path=xl/sharedStrings.xml><?xml version="1.0" encoding="utf-8"?>
<sst xmlns="http://schemas.openxmlformats.org/spreadsheetml/2006/main" count="192" uniqueCount="69">
  <si>
    <t>Ala</t>
  </si>
  <si>
    <t>Arg</t>
  </si>
  <si>
    <t>Asn</t>
  </si>
  <si>
    <t>Asp</t>
  </si>
  <si>
    <t>Cys</t>
  </si>
  <si>
    <t>Gln</t>
  </si>
  <si>
    <t>Glu</t>
  </si>
  <si>
    <t>Gly</t>
  </si>
  <si>
    <t>His</t>
  </si>
  <si>
    <t>Ile</t>
  </si>
  <si>
    <t>Leu</t>
  </si>
  <si>
    <t>Lys</t>
  </si>
  <si>
    <t>Met</t>
  </si>
  <si>
    <t>Phe</t>
  </si>
  <si>
    <t>Pro</t>
  </si>
  <si>
    <t>Ser</t>
  </si>
  <si>
    <t>Thr</t>
  </si>
  <si>
    <t>Trp</t>
  </si>
  <si>
    <t>Tyr</t>
  </si>
  <si>
    <t>Val</t>
  </si>
  <si>
    <t>C-</t>
  </si>
  <si>
    <t>C-C</t>
  </si>
  <si>
    <t>Hydrolysierte Proteinmenge:</t>
  </si>
  <si>
    <t>μg</t>
  </si>
  <si>
    <t xml:space="preserve">  pmol</t>
  </si>
  <si>
    <t xml:space="preserve">  Da</t>
  </si>
  <si>
    <t xml:space="preserve">  %</t>
  </si>
  <si>
    <t>CMC</t>
  </si>
  <si>
    <t>Da</t>
  </si>
  <si>
    <t>~</t>
  </si>
  <si>
    <t xml:space="preserve">  μg</t>
  </si>
  <si>
    <t>Sample name:</t>
  </si>
  <si>
    <t>mol aa per       mol protein</t>
  </si>
  <si>
    <t>theoretical protein amonunt (100%):</t>
  </si>
  <si>
    <t>mass for calculation:</t>
  </si>
  <si>
    <t>disulfide bridges</t>
  </si>
  <si>
    <t>measured mass:</t>
  </si>
  <si>
    <t>aa    (suggestion:</t>
  </si>
  <si>
    <t>aa           theoretical</t>
  </si>
  <si>
    <t>deviation     [+/-]</t>
  </si>
  <si>
    <t>molecular mass</t>
  </si>
  <si>
    <t>amount protein injceted:</t>
  </si>
  <si>
    <t>amount protein hydrolysed:</t>
  </si>
  <si>
    <t>number of aa</t>
  </si>
  <si>
    <t xml:space="preserve">total:  </t>
  </si>
  <si>
    <t>percentage</t>
  </si>
  <si>
    <t>mol aa per        mol protein</t>
  </si>
  <si>
    <r>
      <t>*</t>
    </r>
    <r>
      <rPr>
        <sz val="10"/>
        <rFont val="Tahoma"/>
        <family val="2"/>
      </rPr>
      <t>The number of aa is only estimated</t>
    </r>
  </si>
  <si>
    <t>amount pmol injected</t>
  </si>
  <si>
    <t>theoretical data</t>
  </si>
  <si>
    <t>calculation</t>
  </si>
  <si>
    <t>content:</t>
  </si>
  <si>
    <t>amino acid</t>
  </si>
  <si>
    <t>total</t>
  </si>
  <si>
    <t>Amino acid analysis</t>
  </si>
  <si>
    <t>HPLC-analysis data file:</t>
  </si>
  <si>
    <t>known protein</t>
  </si>
  <si>
    <t>unknown protein</t>
  </si>
  <si>
    <t>known protein               (reduced and alkylated)</t>
  </si>
  <si>
    <t>additional description of sample</t>
  </si>
  <si>
    <t>number of aa for calculation*:</t>
  </si>
  <si>
    <t>total:</t>
  </si>
  <si>
    <t>Tel. +41 31 631 43 67</t>
  </si>
  <si>
    <t>e-mail:urs.kaempfer@dcb.unibe.ch</t>
  </si>
  <si>
    <t>http://schuerch.dcb.unibe.ch/</t>
  </si>
  <si>
    <t>Claudia Bühr</t>
  </si>
  <si>
    <t>Tel. +41 31 631 43 30</t>
  </si>
  <si>
    <t>e-mail:claudia.buehr@dcb.unibe.ch</t>
  </si>
  <si>
    <t>Mass Spectrometry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</si>
</sst>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00"/>
    <numFmt numFmtId="166" formatCode="0.0%"/>
    <numFmt numFmtId="167" formatCode="0.0"/>
    <numFmt numFmtId="168" formatCode="0.00\ \D\a"/>
    <numFmt numFmtId="169" formatCode="0\ &quot;aa)&quot;"/>
  </numFmts>
  <fonts count="15" x14ac:knownFonts="1">
    <font>
      <sz val="10"/>
      <name val="Arial"/>
    </font>
    <font>
      <sz val="10"/>
      <name val="Tahoma"/>
      <family val="2"/>
    </font>
    <font>
      <sz val="10"/>
      <color indexed="16"/>
      <name val="Tahoma"/>
      <family val="2"/>
    </font>
    <font>
      <sz val="10"/>
      <color indexed="56"/>
      <name val="Tahoma"/>
      <family val="2"/>
    </font>
    <font>
      <b/>
      <sz val="10"/>
      <name val="Tahoma"/>
      <family val="2"/>
    </font>
    <font>
      <b/>
      <sz val="16"/>
      <name val="Tahoma"/>
      <family val="2"/>
    </font>
    <font>
      <b/>
      <sz val="16"/>
      <color indexed="60"/>
      <name val="Tahoma"/>
      <family val="2"/>
    </font>
    <font>
      <sz val="10"/>
      <color indexed="60"/>
      <name val="Tahoma"/>
      <family val="2"/>
    </font>
    <font>
      <b/>
      <sz val="10"/>
      <color indexed="60"/>
      <name val="Tahoma"/>
      <family val="2"/>
    </font>
    <font>
      <b/>
      <sz val="12"/>
      <name val="Tahoma"/>
      <family val="2"/>
    </font>
    <font>
      <vertAlign val="superscript"/>
      <sz val="10"/>
      <name val="Tahoma"/>
      <family val="2"/>
    </font>
    <font>
      <b/>
      <sz val="14"/>
      <color indexed="60"/>
      <name val="Tahoma"/>
      <family val="2"/>
    </font>
    <font>
      <b/>
      <sz val="12"/>
      <color indexed="8"/>
      <name val="Tahoma"/>
      <family val="2"/>
    </font>
    <font>
      <b/>
      <sz val="12"/>
      <color indexed="60"/>
      <name val="Tahoma"/>
      <family val="2"/>
    </font>
    <font>
      <sz val="10"/>
      <color indexed="60"/>
      <name val="Arial"/>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1">
    <xf numFmtId="0" fontId="0" fillId="0" borderId="0"/>
  </cellStyleXfs>
  <cellXfs count="140">
    <xf numFmtId="0" fontId="0" fillId="0" borderId="0" xfId="0"/>
    <xf numFmtId="0" fontId="1" fillId="0" borderId="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1" fillId="0" borderId="0" xfId="0" applyFont="1" applyBorder="1" applyAlignment="1" applyProtection="1">
      <alignment horizontal="right" vertical="center"/>
      <protection hidden="1"/>
    </xf>
    <xf numFmtId="0" fontId="1" fillId="0" borderId="3" xfId="0" applyFont="1" applyBorder="1" applyAlignment="1" applyProtection="1">
      <alignment horizontal="center" vertical="center"/>
      <protection hidden="1"/>
    </xf>
    <xf numFmtId="164" fontId="1" fillId="0" borderId="0" xfId="0" applyNumberFormat="1" applyFont="1" applyAlignment="1" applyProtection="1">
      <alignment vertical="center"/>
      <protection hidden="1"/>
    </xf>
    <xf numFmtId="164" fontId="1" fillId="0" borderId="4" xfId="0" applyNumberFormat="1"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164" fontId="1"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1" fontId="3" fillId="0" borderId="5" xfId="0" applyNumberFormat="1" applyFont="1" applyBorder="1" applyAlignment="1" applyProtection="1">
      <alignment horizontal="center" vertical="center"/>
      <protection hidden="1"/>
    </xf>
    <xf numFmtId="0" fontId="4" fillId="0" borderId="0" xfId="0" applyFont="1" applyBorder="1" applyAlignment="1" applyProtection="1">
      <alignment horizontal="right" vertical="center"/>
      <protection hidden="1"/>
    </xf>
    <xf numFmtId="0" fontId="1" fillId="0" borderId="7" xfId="0" applyFont="1" applyBorder="1" applyAlignment="1" applyProtection="1">
      <alignment horizontal="center" vertical="center"/>
      <protection hidden="1"/>
    </xf>
    <xf numFmtId="165" fontId="1" fillId="0" borderId="8" xfId="0" applyNumberFormat="1" applyFont="1" applyBorder="1" applyAlignment="1" applyProtection="1">
      <alignment horizontal="center" vertical="center"/>
      <protection hidden="1"/>
    </xf>
    <xf numFmtId="0" fontId="1" fillId="0" borderId="0" xfId="0" applyFont="1"/>
    <xf numFmtId="0" fontId="1" fillId="0" borderId="0" xfId="0" applyFont="1" applyAlignment="1" applyProtection="1">
      <alignment vertical="center"/>
      <protection hidden="1"/>
    </xf>
    <xf numFmtId="0" fontId="1" fillId="0" borderId="9" xfId="0" applyFont="1" applyBorder="1" applyAlignment="1" applyProtection="1">
      <alignment vertical="center"/>
      <protection hidden="1"/>
    </xf>
    <xf numFmtId="0" fontId="1" fillId="0" borderId="0" xfId="0" applyFont="1" applyAlignment="1" applyProtection="1">
      <alignment horizontal="center" vertical="center"/>
      <protection hidden="1"/>
    </xf>
    <xf numFmtId="0" fontId="1" fillId="0" borderId="5" xfId="0" applyFont="1" applyBorder="1" applyAlignment="1" applyProtection="1">
      <alignment vertical="center"/>
      <protection hidden="1"/>
    </xf>
    <xf numFmtId="0" fontId="1" fillId="0" borderId="4" xfId="0" applyFont="1" applyBorder="1" applyAlignment="1" applyProtection="1">
      <alignment horizontal="center" vertical="center"/>
      <protection hidden="1"/>
    </xf>
    <xf numFmtId="2" fontId="1" fillId="0" borderId="0" xfId="0" applyNumberFormat="1" applyFont="1" applyBorder="1" applyAlignment="1" applyProtection="1">
      <alignment horizontal="center" vertical="center"/>
      <protection hidden="1"/>
    </xf>
    <xf numFmtId="1" fontId="1" fillId="0" borderId="5" xfId="0" applyNumberFormat="1" applyFont="1" applyBorder="1" applyAlignment="1" applyProtection="1">
      <alignment horizontal="center" vertical="center"/>
      <protection hidden="1"/>
    </xf>
    <xf numFmtId="2" fontId="1" fillId="0" borderId="5" xfId="0" applyNumberFormat="1" applyFont="1" applyBorder="1" applyAlignment="1" applyProtection="1">
      <alignment horizontal="center" vertical="center"/>
      <protection hidden="1"/>
    </xf>
    <xf numFmtId="2" fontId="1" fillId="0" borderId="4" xfId="0" applyNumberFormat="1" applyFont="1" applyBorder="1" applyAlignment="1" applyProtection="1">
      <alignment horizontal="center" vertical="center"/>
      <protection hidden="1"/>
    </xf>
    <xf numFmtId="2" fontId="1" fillId="0" borderId="0" xfId="0" applyNumberFormat="1" applyFont="1" applyAlignment="1" applyProtection="1">
      <alignment horizontal="center" vertical="center"/>
      <protection hidden="1"/>
    </xf>
    <xf numFmtId="1" fontId="1" fillId="0" borderId="3" xfId="0" applyNumberFormat="1" applyFont="1" applyBorder="1" applyAlignment="1" applyProtection="1">
      <alignment horizontal="center" vertical="center"/>
      <protection hidden="1"/>
    </xf>
    <xf numFmtId="2" fontId="1" fillId="0" borderId="10" xfId="0" applyNumberFormat="1" applyFont="1" applyBorder="1" applyAlignment="1" applyProtection="1">
      <alignment horizontal="center" vertical="center"/>
      <protection hidden="1"/>
    </xf>
    <xf numFmtId="0" fontId="1" fillId="0" borderId="0" xfId="0" applyFont="1" applyAlignment="1" applyProtection="1">
      <alignment horizontal="right" vertical="center"/>
      <protection hidden="1"/>
    </xf>
    <xf numFmtId="164" fontId="1" fillId="0" borderId="0" xfId="0" applyNumberFormat="1" applyFont="1" applyBorder="1" applyAlignment="1" applyProtection="1">
      <alignment vertical="center"/>
      <protection hidden="1"/>
    </xf>
    <xf numFmtId="0" fontId="5" fillId="0" borderId="0" xfId="0" applyFont="1" applyAlignment="1" applyProtection="1">
      <alignment horizontal="left" vertical="center"/>
      <protection hidden="1"/>
    </xf>
    <xf numFmtId="2" fontId="7"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wrapText="1"/>
      <protection hidden="1"/>
    </xf>
    <xf numFmtId="2" fontId="1" fillId="0" borderId="0" xfId="0" applyNumberFormat="1" applyFont="1" applyBorder="1" applyAlignment="1" applyProtection="1">
      <alignment horizontal="left" vertical="center"/>
      <protection hidden="1"/>
    </xf>
    <xf numFmtId="2" fontId="1" fillId="0" borderId="0" xfId="0" applyNumberFormat="1" applyFont="1" applyAlignment="1" applyProtection="1">
      <alignment horizontal="left" vertical="center"/>
      <protection hidden="1"/>
    </xf>
    <xf numFmtId="0" fontId="1" fillId="0" borderId="0" xfId="0" applyFont="1" applyAlignment="1" applyProtection="1">
      <alignment horizontal="left" vertical="center"/>
      <protection hidden="1"/>
    </xf>
    <xf numFmtId="2" fontId="1" fillId="0" borderId="0" xfId="0" applyNumberFormat="1" applyFont="1" applyBorder="1" applyAlignment="1" applyProtection="1">
      <alignment horizontal="right" vertical="center"/>
      <protection hidden="1"/>
    </xf>
    <xf numFmtId="0" fontId="9" fillId="0" borderId="0" xfId="0" applyFont="1" applyAlignment="1" applyProtection="1">
      <alignment horizontal="right" vertical="center"/>
      <protection hidden="1"/>
    </xf>
    <xf numFmtId="2" fontId="9" fillId="0" borderId="11" xfId="0" applyNumberFormat="1" applyFont="1" applyBorder="1" applyAlignment="1" applyProtection="1">
      <alignment horizontal="right" vertical="center"/>
      <protection hidden="1"/>
    </xf>
    <xf numFmtId="2" fontId="9" fillId="0" borderId="12" xfId="0" applyNumberFormat="1" applyFont="1" applyBorder="1" applyAlignment="1" applyProtection="1">
      <alignment horizontal="left" vertical="center"/>
      <protection hidden="1"/>
    </xf>
    <xf numFmtId="0" fontId="8" fillId="0" borderId="0" xfId="0" applyFont="1" applyAlignment="1" applyProtection="1">
      <alignment horizontal="right" vertical="center"/>
      <protection hidden="1"/>
    </xf>
    <xf numFmtId="2" fontId="1" fillId="0" borderId="13" xfId="0" applyNumberFormat="1" applyFont="1" applyBorder="1" applyAlignment="1" applyProtection="1">
      <alignment horizontal="right" vertical="center"/>
      <protection hidden="1"/>
    </xf>
    <xf numFmtId="2" fontId="1" fillId="0" borderId="10" xfId="0" applyNumberFormat="1" applyFont="1" applyBorder="1" applyAlignment="1" applyProtection="1">
      <alignment horizontal="left" vertical="center"/>
      <protection hidden="1"/>
    </xf>
    <xf numFmtId="2" fontId="1" fillId="0" borderId="13" xfId="0" applyNumberFormat="1" applyFont="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0" xfId="0" applyFont="1" applyBorder="1" applyAlignment="1" applyProtection="1">
      <alignment horizontal="left" vertical="center"/>
      <protection hidden="1"/>
    </xf>
    <xf numFmtId="168" fontId="1" fillId="0" borderId="14" xfId="0" applyNumberFormat="1" applyFont="1" applyBorder="1" applyAlignment="1" applyProtection="1">
      <alignment horizontal="center" vertical="center"/>
      <protection hidden="1"/>
    </xf>
    <xf numFmtId="0" fontId="8" fillId="0" borderId="0" xfId="0" applyFont="1" applyAlignment="1" applyProtection="1">
      <alignment horizontal="right" vertical="center"/>
      <protection locked="0" hidden="1"/>
    </xf>
    <xf numFmtId="1" fontId="1" fillId="0" borderId="0" xfId="0" applyNumberFormat="1" applyFont="1" applyBorder="1" applyAlignment="1" applyProtection="1">
      <alignment horizontal="center" vertical="center"/>
      <protection hidden="1"/>
    </xf>
    <xf numFmtId="0" fontId="1" fillId="0" borderId="2" xfId="0" applyFont="1" applyBorder="1" applyAlignment="1" applyProtection="1">
      <alignment horizontal="right" vertical="center"/>
      <protection hidden="1"/>
    </xf>
    <xf numFmtId="164" fontId="1" fillId="0" borderId="3" xfId="0" applyNumberFormat="1" applyFont="1" applyBorder="1" applyAlignment="1" applyProtection="1">
      <alignment horizontal="center" vertical="center"/>
      <protection hidden="1"/>
    </xf>
    <xf numFmtId="0" fontId="1" fillId="0" borderId="1" xfId="0" applyFont="1" applyBorder="1" applyAlignment="1" applyProtection="1">
      <alignment vertical="center"/>
      <protection hidden="1"/>
    </xf>
    <xf numFmtId="166" fontId="1" fillId="0" borderId="3" xfId="0" applyNumberFormat="1" applyFont="1" applyBorder="1" applyAlignment="1" applyProtection="1">
      <alignment horizontal="center" vertical="center"/>
      <protection hidden="1"/>
    </xf>
    <xf numFmtId="0" fontId="7" fillId="0" borderId="0" xfId="0" applyFont="1" applyBorder="1" applyAlignment="1" applyProtection="1">
      <alignment horizontal="left" vertical="top"/>
      <protection hidden="1"/>
    </xf>
    <xf numFmtId="0" fontId="7" fillId="0" borderId="0" xfId="0" applyFont="1" applyAlignment="1" applyProtection="1">
      <alignment horizontal="left" vertical="center"/>
      <protection hidden="1"/>
    </xf>
    <xf numFmtId="0" fontId="4" fillId="0" borderId="0" xfId="0" applyFont="1" applyBorder="1" applyAlignment="1" applyProtection="1">
      <alignment vertical="center"/>
      <protection hidden="1"/>
    </xf>
    <xf numFmtId="0" fontId="1" fillId="0" borderId="0" xfId="0" applyFont="1" applyProtection="1">
      <protection hidden="1"/>
    </xf>
    <xf numFmtId="166" fontId="4" fillId="0" borderId="0" xfId="0" applyNumberFormat="1" applyFont="1" applyBorder="1" applyAlignment="1" applyProtection="1">
      <alignment horizontal="center" vertical="center"/>
      <protection hidden="1"/>
    </xf>
    <xf numFmtId="167" fontId="4" fillId="0" borderId="5" xfId="0" applyNumberFormat="1" applyFont="1" applyBorder="1" applyAlignment="1" applyProtection="1">
      <alignment horizontal="center" vertical="center"/>
      <protection hidden="1"/>
    </xf>
    <xf numFmtId="1" fontId="1" fillId="0" borderId="0" xfId="0" applyNumberFormat="1" applyFont="1" applyProtection="1">
      <protection hidden="1"/>
    </xf>
    <xf numFmtId="168" fontId="1" fillId="0" borderId="3" xfId="0" applyNumberFormat="1" applyFont="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8" fillId="0" borderId="0" xfId="0" applyFont="1" applyBorder="1" applyAlignment="1" applyProtection="1">
      <alignment horizontal="right" vertical="center"/>
      <protection hidden="1"/>
    </xf>
    <xf numFmtId="1" fontId="2" fillId="0" borderId="0" xfId="0" applyNumberFormat="1" applyFont="1" applyBorder="1" applyAlignment="1" applyProtection="1">
      <alignment horizontal="center" vertical="center"/>
      <protection hidden="1"/>
    </xf>
    <xf numFmtId="0" fontId="1" fillId="0" borderId="0" xfId="0" applyFont="1" applyBorder="1" applyAlignment="1" applyProtection="1">
      <alignment vertical="center" wrapText="1"/>
      <protection hidden="1"/>
    </xf>
    <xf numFmtId="165" fontId="1" fillId="0" borderId="0" xfId="0" applyNumberFormat="1" applyFont="1" applyBorder="1" applyAlignment="1" applyProtection="1">
      <alignment horizontal="center" vertical="center"/>
      <protection hidden="1"/>
    </xf>
    <xf numFmtId="1" fontId="3"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1" fillId="0" borderId="0" xfId="0" applyFont="1" applyBorder="1" applyAlignment="1" applyProtection="1">
      <alignment horizontal="left" vertical="center"/>
      <protection hidden="1"/>
    </xf>
    <xf numFmtId="168" fontId="1" fillId="0" borderId="0" xfId="0" applyNumberFormat="1" applyFont="1" applyBorder="1" applyAlignment="1" applyProtection="1">
      <alignment horizontal="center" vertical="center"/>
      <protection hidden="1"/>
    </xf>
    <xf numFmtId="0" fontId="9" fillId="0" borderId="0" xfId="0" applyFont="1" applyBorder="1" applyAlignment="1" applyProtection="1">
      <alignment horizontal="right" vertical="center"/>
      <protection hidden="1"/>
    </xf>
    <xf numFmtId="2" fontId="9" fillId="0" borderId="0" xfId="0" applyNumberFormat="1" applyFont="1" applyBorder="1" applyAlignment="1" applyProtection="1">
      <alignment horizontal="right" vertical="center"/>
      <protection hidden="1"/>
    </xf>
    <xf numFmtId="2" fontId="9" fillId="0" borderId="0" xfId="0" applyNumberFormat="1" applyFont="1" applyBorder="1" applyAlignment="1" applyProtection="1">
      <alignment horizontal="left" vertical="center"/>
      <protection hidden="1"/>
    </xf>
    <xf numFmtId="1" fontId="2" fillId="0" borderId="5" xfId="0" applyNumberFormat="1"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2" fontId="1" fillId="0" borderId="3" xfId="0" applyNumberFormat="1" applyFont="1" applyBorder="1" applyAlignment="1" applyProtection="1">
      <alignment horizontal="center" vertical="center"/>
      <protection hidden="1"/>
    </xf>
    <xf numFmtId="0" fontId="1" fillId="0" borderId="3" xfId="0" applyFont="1" applyBorder="1" applyAlignment="1" applyProtection="1">
      <alignment horizontal="center" vertical="center"/>
      <protection locked="0" hidden="1"/>
    </xf>
    <xf numFmtId="167" fontId="1" fillId="0" borderId="6" xfId="0" applyNumberFormat="1" applyFont="1" applyBorder="1" applyAlignment="1" applyProtection="1">
      <alignment horizontal="center" vertical="center"/>
      <protection hidden="1"/>
    </xf>
    <xf numFmtId="167" fontId="1" fillId="0" borderId="4" xfId="0" applyNumberFormat="1" applyFont="1" applyBorder="1" applyAlignment="1" applyProtection="1">
      <alignment vertical="center"/>
      <protection hidden="1"/>
    </xf>
    <xf numFmtId="167" fontId="1" fillId="0" borderId="0" xfId="0" applyNumberFormat="1" applyFont="1" applyBorder="1" applyAlignment="1" applyProtection="1">
      <alignment horizontal="center" vertical="center"/>
      <protection hidden="1"/>
    </xf>
    <xf numFmtId="167" fontId="1" fillId="0" borderId="15" xfId="0" applyNumberFormat="1" applyFont="1" applyBorder="1" applyAlignment="1" applyProtection="1">
      <alignment horizontal="center" vertical="center"/>
      <protection hidden="1"/>
    </xf>
    <xf numFmtId="167" fontId="14" fillId="0" borderId="0" xfId="0" applyNumberFormat="1" applyFont="1" applyFill="1" applyAlignment="1" applyProtection="1">
      <alignment horizontal="right"/>
      <protection locked="0"/>
    </xf>
    <xf numFmtId="167" fontId="7" fillId="0" borderId="0" xfId="0" applyNumberFormat="1" applyFont="1" applyBorder="1" applyAlignment="1" applyProtection="1">
      <alignment horizontal="right" vertical="center"/>
      <protection locked="0" hidden="1"/>
    </xf>
    <xf numFmtId="169" fontId="1" fillId="0" borderId="0" xfId="0" applyNumberFormat="1" applyFont="1" applyAlignment="1" applyProtection="1">
      <alignment horizontal="left" vertical="center"/>
      <protection hidden="1"/>
    </xf>
    <xf numFmtId="2" fontId="7" fillId="0" borderId="5" xfId="0" applyNumberFormat="1" applyFont="1" applyBorder="1" applyAlignment="1" applyProtection="1">
      <alignment horizontal="right" vertical="center"/>
      <protection locked="0" hidden="1"/>
    </xf>
    <xf numFmtId="0" fontId="1" fillId="0" borderId="0" xfId="0"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2" fontId="1" fillId="0" borderId="0" xfId="0" applyNumberFormat="1" applyFont="1" applyAlignment="1" applyProtection="1">
      <alignment horizontal="center" vertical="center"/>
      <protection hidden="1"/>
    </xf>
    <xf numFmtId="0" fontId="1"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2" fontId="1" fillId="0" borderId="0" xfId="0" applyNumberFormat="1" applyFont="1" applyBorder="1" applyAlignment="1" applyProtection="1">
      <alignment horizontal="center" vertical="center"/>
      <protection hidden="1"/>
    </xf>
    <xf numFmtId="0" fontId="6" fillId="0" borderId="9" xfId="0" applyFont="1" applyBorder="1" applyAlignment="1" applyProtection="1">
      <alignment horizontal="right" vertical="center"/>
      <protection hidden="1"/>
    </xf>
    <xf numFmtId="0" fontId="5" fillId="0" borderId="9" xfId="0" applyFont="1" applyBorder="1" applyAlignment="1" applyProtection="1">
      <alignment horizontal="left" vertical="center"/>
      <protection hidden="1"/>
    </xf>
    <xf numFmtId="0" fontId="7" fillId="0" borderId="0" xfId="0" applyFont="1" applyBorder="1" applyAlignment="1" applyProtection="1">
      <alignment horizontal="left" vertical="top"/>
      <protection hidden="1"/>
    </xf>
    <xf numFmtId="0" fontId="7" fillId="0" borderId="0" xfId="0" applyFont="1" applyBorder="1" applyAlignment="1" applyProtection="1">
      <alignment horizontal="right" vertical="top"/>
      <protection hidden="1"/>
    </xf>
    <xf numFmtId="0" fontId="8" fillId="0" borderId="0" xfId="0" applyFont="1" applyBorder="1" applyAlignment="1" applyProtection="1">
      <alignment horizontal="left" vertical="center"/>
      <protection hidden="1"/>
    </xf>
    <xf numFmtId="0" fontId="6" fillId="0" borderId="0" xfId="0" applyFont="1" applyAlignment="1" applyProtection="1">
      <alignment horizontal="right" vertical="center"/>
      <protection locked="0"/>
    </xf>
    <xf numFmtId="0" fontId="5" fillId="0" borderId="0" xfId="0" applyFont="1" applyAlignment="1" applyProtection="1">
      <alignment horizontal="left" vertical="center"/>
      <protection hidden="1"/>
    </xf>
    <xf numFmtId="0" fontId="1" fillId="0" borderId="0" xfId="0" applyFont="1" applyAlignment="1" applyProtection="1">
      <alignment horizontal="right" vertical="center"/>
      <protection hidden="1"/>
    </xf>
    <xf numFmtId="0" fontId="7" fillId="0" borderId="0" xfId="0" applyFont="1" applyAlignment="1" applyProtection="1">
      <alignment horizontal="left" vertical="top"/>
      <protection locked="0" hidden="1"/>
    </xf>
    <xf numFmtId="0" fontId="12" fillId="0" borderId="0" xfId="0" applyFont="1" applyAlignment="1" applyProtection="1">
      <alignment horizontal="right" vertical="top"/>
      <protection hidden="1"/>
    </xf>
    <xf numFmtId="0" fontId="11" fillId="0" borderId="0" xfId="0" applyFont="1" applyAlignment="1" applyProtection="1">
      <alignment horizontal="right" vertical="top"/>
      <protection hidden="1"/>
    </xf>
    <xf numFmtId="14" fontId="8" fillId="0" borderId="0" xfId="0" applyNumberFormat="1"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4" fillId="0" borderId="13"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0" fillId="0" borderId="0" xfId="0" applyAlignment="1">
      <alignment horizontal="right" vertical="center"/>
    </xf>
    <xf numFmtId="0" fontId="0" fillId="0" borderId="4" xfId="0" applyBorder="1" applyAlignment="1">
      <alignment horizontal="right" vertical="center"/>
    </xf>
    <xf numFmtId="2" fontId="1" fillId="0" borderId="5" xfId="0" applyNumberFormat="1" applyFont="1" applyBorder="1" applyAlignment="1" applyProtection="1">
      <alignment horizontal="center" vertical="center"/>
      <protection hidden="1"/>
    </xf>
    <xf numFmtId="0" fontId="6" fillId="0" borderId="0" xfId="0" applyFont="1" applyAlignment="1" applyProtection="1">
      <alignment horizontal="right" vertical="center"/>
      <protection locked="0" hidden="1"/>
    </xf>
    <xf numFmtId="2" fontId="1" fillId="0" borderId="6" xfId="0" applyNumberFormat="1" applyFont="1" applyBorder="1" applyAlignment="1" applyProtection="1">
      <alignment horizontal="center" vertical="center"/>
      <protection hidden="1"/>
    </xf>
    <xf numFmtId="0" fontId="9" fillId="0" borderId="0" xfId="0" applyFont="1" applyAlignment="1" applyProtection="1">
      <alignment horizontal="right" vertical="top" wrapText="1"/>
      <protection hidden="1"/>
    </xf>
    <xf numFmtId="167" fontId="1" fillId="0" borderId="6" xfId="0" applyNumberFormat="1" applyFont="1" applyBorder="1" applyAlignment="1" applyProtection="1">
      <alignment horizontal="center" vertical="center"/>
      <protection hidden="1"/>
    </xf>
    <xf numFmtId="167" fontId="1" fillId="0" borderId="4" xfId="0" applyNumberFormat="1" applyFont="1" applyBorder="1" applyAlignment="1" applyProtection="1">
      <alignment horizontal="center" vertical="center"/>
      <protection hidden="1"/>
    </xf>
    <xf numFmtId="0" fontId="6" fillId="0" borderId="0" xfId="0" applyFont="1" applyAlignment="1" applyProtection="1">
      <alignment horizontal="right" vertical="center" wrapText="1"/>
      <protection locked="0"/>
    </xf>
    <xf numFmtId="0" fontId="13" fillId="0" borderId="0" xfId="0" applyFont="1" applyAlignment="1" applyProtection="1">
      <alignment horizontal="right" vertical="top"/>
      <protection hidden="1"/>
    </xf>
    <xf numFmtId="0" fontId="1" fillId="0" borderId="3" xfId="0" applyFont="1" applyBorder="1" applyAlignment="1" applyProtection="1">
      <alignment horizontal="center" vertical="center" wrapText="1"/>
      <protection hidden="1"/>
    </xf>
    <xf numFmtId="0" fontId="0" fillId="0" borderId="0" xfId="0" applyAlignment="1">
      <alignment vertical="center"/>
    </xf>
    <xf numFmtId="0" fontId="10" fillId="0" borderId="9"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0" fillId="0" borderId="4" xfId="0" applyBorder="1" applyAlignment="1">
      <alignment vertical="center"/>
    </xf>
    <xf numFmtId="167" fontId="1" fillId="0" borderId="13" xfId="0" applyNumberFormat="1" applyFont="1" applyBorder="1" applyAlignment="1" applyProtection="1">
      <alignment horizontal="center" vertical="center"/>
      <protection hidden="1"/>
    </xf>
    <xf numFmtId="167" fontId="1" fillId="0" borderId="10" xfId="0" applyNumberFormat="1"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4" xfId="0" applyFont="1" applyBorder="1" applyAlignment="1" applyProtection="1">
      <alignment horizontal="right" vertical="center"/>
      <protection hidden="1"/>
    </xf>
    <xf numFmtId="166" fontId="4" fillId="0" borderId="0" xfId="0" applyNumberFormat="1" applyFont="1" applyBorder="1" applyAlignment="1" applyProtection="1">
      <alignment horizontal="center" vertical="center"/>
      <protection hidden="1"/>
    </xf>
    <xf numFmtId="167" fontId="4" fillId="0" borderId="5" xfId="0" applyNumberFormat="1" applyFont="1" applyBorder="1" applyAlignment="1" applyProtection="1">
      <alignment horizontal="center" vertical="center"/>
      <protection hidden="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0</xdr:colOff>
      <xdr:row>50</xdr:row>
      <xdr:rowOff>0</xdr:rowOff>
    </xdr:to>
    <xdr:sp macro="" textlink="">
      <xdr:nvSpPr>
        <xdr:cNvPr id="4103" name="Text Box 7">
          <a:extLst>
            <a:ext uri="{FF2B5EF4-FFF2-40B4-BE49-F238E27FC236}">
              <a16:creationId xmlns:a16="http://schemas.microsoft.com/office/drawing/2014/main" id="{FF432333-FAE1-DA46-8200-E693AE935F78}"/>
            </a:ext>
          </a:extLst>
        </xdr:cNvPr>
        <xdr:cNvSpPr txBox="1">
          <a:spLocks noChangeArrowheads="1"/>
        </xdr:cNvSpPr>
      </xdr:nvSpPr>
      <xdr:spPr bwMode="auto">
        <a:xfrm>
          <a:off x="0" y="2619375"/>
          <a:ext cx="5810250" cy="7038975"/>
        </a:xfrm>
        <a:prstGeom prst="rect">
          <a:avLst/>
        </a:prstGeom>
        <a:noFill/>
        <a:ln w="9525">
          <a:noFill/>
          <a:miter lim="800000"/>
          <a:headEnd/>
          <a:tailEnd/>
        </a:ln>
      </xdr:spPr>
      <xdr:txBody>
        <a:bodyPr vertOverflow="clip" wrap="square" lIns="27432" tIns="22860" rIns="0" bIns="0" anchor="t" upright="1"/>
        <a:lstStyle/>
        <a:p>
          <a:pPr algn="l" rtl="0">
            <a:defRPr sz="1000"/>
          </a:pPr>
          <a:r>
            <a:rPr lang="de-CH" sz="1000" b="0" i="0" u="none" strike="noStrike" baseline="0">
              <a:solidFill>
                <a:srgbClr val="000000"/>
              </a:solidFill>
              <a:latin typeface="Tahoma"/>
              <a:ea typeface="Tahoma"/>
              <a:cs typeface="Tahoma"/>
            </a:rPr>
            <a:t>These Excel-sheets were prepared for the calculation of an amino acid composition of a protein after its total hydrolysis. They are adapted for the calculation of analyses carried out  in our laboratory, but they are also open for non-customers (see appendix).</a:t>
          </a:r>
        </a:p>
        <a:p>
          <a:pPr algn="l" rtl="0">
            <a:defRPr sz="1000"/>
          </a:pPr>
          <a:endParaRPr lang="de-CH" sz="1000" b="0" i="0" u="none" strike="noStrike" baseline="0">
            <a:solidFill>
              <a:srgbClr val="000000"/>
            </a:solidFill>
            <a:latin typeface="Tahoma"/>
            <a:ea typeface="Tahoma"/>
            <a:cs typeface="Tahoma"/>
          </a:endParaRPr>
        </a:p>
        <a:p>
          <a:pPr algn="l" rtl="0">
            <a:defRPr sz="1000"/>
          </a:pPr>
          <a:r>
            <a:rPr lang="de-CH" sz="1000" b="0" i="0" u="none" strike="noStrike" baseline="0">
              <a:solidFill>
                <a:srgbClr val="000000"/>
              </a:solidFill>
              <a:latin typeface="Tahoma"/>
              <a:ea typeface="Tahoma"/>
              <a:cs typeface="Tahoma"/>
            </a:rPr>
            <a:t>The first sheet </a:t>
          </a:r>
          <a:r>
            <a:rPr lang="de-CH" sz="1000" b="1" i="0" u="none" strike="noStrike" baseline="0">
              <a:solidFill>
                <a:srgbClr val="000000"/>
              </a:solidFill>
              <a:latin typeface="Tahoma"/>
              <a:ea typeface="Tahoma"/>
              <a:cs typeface="Tahoma"/>
            </a:rPr>
            <a:t>"AAA (non-reduced)"</a:t>
          </a:r>
          <a:r>
            <a:rPr lang="de-CH" sz="1000" b="0" i="0" u="none" strike="noStrike" baseline="0">
              <a:solidFill>
                <a:srgbClr val="000000"/>
              </a:solidFill>
              <a:latin typeface="Tahoma"/>
              <a:ea typeface="Tahoma"/>
              <a:cs typeface="Tahoma"/>
            </a:rPr>
            <a:t> is valid for the amino acid analysis of known, non-reduced proteins. Fill in the name and description of your sample as well as the code of the HPLC-analysis data file. Usually, the hydrolysed amount is 10µg (default) but can be adapted accordingly. On the left-hand side under </a:t>
          </a:r>
          <a:r>
            <a:rPr lang="de-CH" sz="1000" b="1" i="0" u="none" strike="noStrike" baseline="0">
              <a:solidFill>
                <a:srgbClr val="000000"/>
              </a:solidFill>
              <a:latin typeface="Tahoma"/>
              <a:ea typeface="Tahoma"/>
              <a:cs typeface="Tahoma"/>
            </a:rPr>
            <a:t>theoretical data</a:t>
          </a:r>
          <a:r>
            <a:rPr lang="de-CH" sz="1000" b="0" i="0" u="none" strike="noStrike" baseline="0">
              <a:solidFill>
                <a:srgbClr val="000000"/>
              </a:solidFill>
              <a:latin typeface="Tahoma"/>
              <a:ea typeface="Tahoma"/>
              <a:cs typeface="Tahoma"/>
            </a:rPr>
            <a:t>, fill in the numbers of amino acids and disulfide bridges of the known protein. On the right-hand side under </a:t>
          </a:r>
          <a:r>
            <a:rPr lang="de-CH" sz="1000" b="1" i="0" u="none" strike="noStrike" baseline="0">
              <a:solidFill>
                <a:srgbClr val="000000"/>
              </a:solidFill>
              <a:latin typeface="Tahoma"/>
              <a:ea typeface="Tahoma"/>
              <a:cs typeface="Tahoma"/>
            </a:rPr>
            <a:t>calculation</a:t>
          </a:r>
          <a:r>
            <a:rPr lang="de-CH" sz="1000" b="0" i="0" u="none" strike="noStrike" baseline="0">
              <a:solidFill>
                <a:srgbClr val="000000"/>
              </a:solidFill>
              <a:latin typeface="Tahoma"/>
              <a:ea typeface="Tahoma"/>
              <a:cs typeface="Tahoma"/>
            </a:rPr>
            <a:t> and </a:t>
          </a:r>
          <a:r>
            <a:rPr lang="de-CH" sz="1000" b="1" i="0" u="none" strike="noStrike" baseline="0">
              <a:solidFill>
                <a:srgbClr val="000000"/>
              </a:solidFill>
              <a:latin typeface="Tahoma"/>
              <a:ea typeface="Tahoma"/>
              <a:cs typeface="Tahoma"/>
            </a:rPr>
            <a:t>amount pmol injected</a:t>
          </a:r>
          <a:r>
            <a:rPr lang="de-CH" sz="1000" b="0" i="0" u="none" strike="noStrike" baseline="0">
              <a:solidFill>
                <a:srgbClr val="000000"/>
              </a:solidFill>
              <a:latin typeface="Tahoma"/>
              <a:ea typeface="Tahoma"/>
              <a:cs typeface="Tahoma"/>
            </a:rPr>
            <a:t>, fill in the amount (pmol) obtained from the HPLC-analysis. The Excel-sheet calculates automatically the mass of the protein, the deviation per amino acid from the theoretical value and the protein content of your sample. If the hydrolysed amount of the protein is unknown, adapt the value up to a content of 100%, resulting in the hydrolysed amount of the protein and in consequence the concentration of your sample.</a:t>
          </a:r>
        </a:p>
        <a:p>
          <a:pPr algn="l" rtl="0">
            <a:defRPr sz="1000"/>
          </a:pPr>
          <a:endParaRPr lang="de-CH" sz="1000" b="0" i="0" u="none" strike="noStrike" baseline="0">
            <a:solidFill>
              <a:srgbClr val="000000"/>
            </a:solidFill>
            <a:latin typeface="Tahoma"/>
            <a:ea typeface="Tahoma"/>
            <a:cs typeface="Tahoma"/>
          </a:endParaRPr>
        </a:p>
        <a:p>
          <a:pPr algn="l" rtl="0">
            <a:defRPr sz="1000"/>
          </a:pPr>
          <a:r>
            <a:rPr lang="de-CH" sz="1000" b="0" i="0" u="none" strike="noStrike" baseline="0">
              <a:solidFill>
                <a:srgbClr val="000000"/>
              </a:solidFill>
              <a:latin typeface="Tahoma"/>
              <a:ea typeface="Tahoma"/>
              <a:cs typeface="Tahoma"/>
            </a:rPr>
            <a:t>The second sheet </a:t>
          </a:r>
          <a:r>
            <a:rPr lang="de-CH" sz="1000" b="1" i="0" u="none" strike="noStrike" baseline="0">
              <a:solidFill>
                <a:srgbClr val="000000"/>
              </a:solidFill>
              <a:latin typeface="Tahoma"/>
              <a:ea typeface="Tahoma"/>
              <a:cs typeface="Tahoma"/>
            </a:rPr>
            <a:t>"AAA (reduced and alkylated)"</a:t>
          </a:r>
          <a:r>
            <a:rPr lang="de-CH" sz="1000" b="0" i="0" u="none" strike="noStrike" baseline="0">
              <a:solidFill>
                <a:srgbClr val="000000"/>
              </a:solidFill>
              <a:latin typeface="Tahoma"/>
              <a:ea typeface="Tahoma"/>
              <a:cs typeface="Tahoma"/>
            </a:rPr>
            <a:t> is valid for known, reduced and alkylated proteins. Otherwise, proceed as indicated above.</a:t>
          </a:r>
        </a:p>
        <a:p>
          <a:pPr algn="l" rtl="0">
            <a:defRPr sz="1000"/>
          </a:pPr>
          <a:endParaRPr lang="de-CH" sz="1000" b="0" i="0" u="none" strike="noStrike" baseline="0">
            <a:solidFill>
              <a:srgbClr val="000000"/>
            </a:solidFill>
            <a:latin typeface="Tahoma"/>
            <a:ea typeface="Tahoma"/>
            <a:cs typeface="Tahoma"/>
          </a:endParaRPr>
        </a:p>
        <a:p>
          <a:pPr algn="l" rtl="0">
            <a:defRPr sz="1000"/>
          </a:pPr>
          <a:r>
            <a:rPr lang="de-CH" sz="1000" b="0" i="0" u="none" strike="noStrike" baseline="0">
              <a:solidFill>
                <a:srgbClr val="000000"/>
              </a:solidFill>
              <a:latin typeface="Tahoma"/>
              <a:ea typeface="Tahoma"/>
              <a:cs typeface="Tahoma"/>
            </a:rPr>
            <a:t>The third sheet </a:t>
          </a:r>
          <a:r>
            <a:rPr lang="de-CH" sz="1000" b="1" i="0" u="none" strike="noStrike" baseline="0">
              <a:solidFill>
                <a:srgbClr val="000000"/>
              </a:solidFill>
              <a:latin typeface="Tahoma"/>
              <a:ea typeface="Tahoma"/>
              <a:cs typeface="Tahoma"/>
            </a:rPr>
            <a:t>"AAA (unknown protein)"</a:t>
          </a:r>
          <a:r>
            <a:rPr lang="de-CH" sz="1000" b="0" i="0" u="none" strike="noStrike" baseline="0">
              <a:solidFill>
                <a:srgbClr val="000000"/>
              </a:solidFill>
              <a:latin typeface="Tahoma"/>
              <a:ea typeface="Tahoma"/>
              <a:cs typeface="Tahoma"/>
            </a:rPr>
            <a:t> is valid for unknown proteins. In order to be able to obtain reliable values the molecular weight and the total number of amino acids have to be known or estimated as exactly as possible. With the given molecular weight the Excel-sheet suggests the number of amino acids. This number is either the basis for the calculation or can be adapted accordingly. Under </a:t>
          </a:r>
          <a:r>
            <a:rPr lang="de-CH" sz="1000" b="1" i="0" u="none" strike="noStrike" baseline="0">
              <a:solidFill>
                <a:srgbClr val="000000"/>
              </a:solidFill>
              <a:latin typeface="Tahoma"/>
              <a:ea typeface="Tahoma"/>
              <a:cs typeface="Tahoma"/>
            </a:rPr>
            <a:t>"amount pmol injected"</a:t>
          </a:r>
          <a:r>
            <a:rPr lang="de-CH" sz="1000" b="0" i="0" u="none" strike="noStrike" baseline="0">
              <a:solidFill>
                <a:srgbClr val="000000"/>
              </a:solidFill>
              <a:latin typeface="Tahoma"/>
              <a:ea typeface="Tahoma"/>
              <a:cs typeface="Tahoma"/>
            </a:rPr>
            <a:t>, fill in the amount (pmol) obtained from the HPLC-analysis. The Excel-sheet calculates the percentage of each amino acid and an approximate value (mol) of each amino acid per mol protein.</a:t>
          </a:r>
        </a:p>
        <a:p>
          <a:pPr algn="l" rtl="0">
            <a:defRPr sz="1000"/>
          </a:pPr>
          <a:endParaRPr lang="de-CH" sz="1000" b="0" i="0" u="none" strike="noStrike" baseline="0">
            <a:solidFill>
              <a:srgbClr val="000000"/>
            </a:solidFill>
            <a:latin typeface="Tahoma"/>
            <a:ea typeface="Tahoma"/>
            <a:cs typeface="Tahoma"/>
          </a:endParaRPr>
        </a:p>
        <a:p>
          <a:pPr algn="l" rtl="0">
            <a:defRPr sz="1000"/>
          </a:pPr>
          <a:r>
            <a:rPr lang="de-CH" sz="1000" b="0" i="0" u="none" strike="noStrike" baseline="0">
              <a:solidFill>
                <a:srgbClr val="000000"/>
              </a:solidFill>
              <a:latin typeface="Tahoma"/>
              <a:ea typeface="Tahoma"/>
              <a:cs typeface="Tahoma"/>
            </a:rPr>
            <a:t>The authors are not liable for the correctness of the calculations of these Excel-sheets. The responsibility is with the users of these Excel-sheets.</a:t>
          </a:r>
        </a:p>
        <a:p>
          <a:pPr algn="l" rtl="0">
            <a:defRPr sz="1000"/>
          </a:pPr>
          <a:endParaRPr lang="de-CH" sz="1000" b="0" i="0" u="none" strike="noStrike" baseline="0">
            <a:solidFill>
              <a:srgbClr val="000000"/>
            </a:solidFill>
            <a:latin typeface="Tahoma"/>
            <a:ea typeface="Tahoma"/>
            <a:cs typeface="Tahoma"/>
          </a:endParaRPr>
        </a:p>
        <a:p>
          <a:pPr algn="l" rtl="0">
            <a:defRPr sz="1000"/>
          </a:pPr>
          <a:r>
            <a:rPr lang="de-CH" sz="800" b="0" i="1" u="none" strike="noStrike" baseline="0">
              <a:solidFill>
                <a:srgbClr val="000000"/>
              </a:solidFill>
              <a:latin typeface="Tahoma"/>
              <a:ea typeface="Tahoma"/>
              <a:cs typeface="Tahoma"/>
            </a:rPr>
            <a:t>AAA_Prot_en.xls/Version 1.0 english/03.08.2009</a:t>
          </a:r>
        </a:p>
        <a:p>
          <a:pPr algn="l" rtl="0">
            <a:defRPr sz="1000"/>
          </a:pPr>
          <a:r>
            <a:rPr lang="de-CH" sz="800" b="0" i="1" u="none" strike="noStrike" baseline="0">
              <a:solidFill>
                <a:srgbClr val="000000"/>
              </a:solidFill>
              <a:latin typeface="Tahoma"/>
              <a:ea typeface="Tahoma"/>
              <a:cs typeface="Tahoma"/>
            </a:rPr>
            <a:t>Copyright 2000 by Michael Locher and Johann Schaller. All rights reserved.</a:t>
          </a:r>
          <a:endParaRPr lang="de-CH" sz="600" b="0" i="1" u="none" strike="noStrike" baseline="0">
            <a:solidFill>
              <a:srgbClr val="000000"/>
            </a:solidFill>
            <a:latin typeface="Tahoma"/>
            <a:ea typeface="Tahoma"/>
            <a:cs typeface="Tahoma"/>
          </a:endParaRPr>
        </a:p>
        <a:p>
          <a:pPr algn="l" rtl="0">
            <a:defRPr sz="1000"/>
          </a:pPr>
          <a:endParaRPr lang="de-CH" sz="600" b="0" i="1" u="none" strike="noStrike" baseline="0">
            <a:solidFill>
              <a:srgbClr val="000000"/>
            </a:solidFill>
            <a:latin typeface="Tahoma"/>
            <a:ea typeface="Tahoma"/>
            <a:cs typeface="Tahoma"/>
          </a:endParaRPr>
        </a:p>
        <a:p>
          <a:pPr algn="l" rtl="0">
            <a:defRPr sz="1000"/>
          </a:pPr>
          <a:r>
            <a:rPr lang="de-CH" sz="600" b="0" i="1" u="none" strike="noStrike" baseline="0">
              <a:solidFill>
                <a:srgbClr val="000000"/>
              </a:solidFill>
              <a:latin typeface="Tahoma"/>
              <a:ea typeface="Tahoma"/>
              <a:cs typeface="Tahoma"/>
            </a:rPr>
            <a:t>This document is  a FREEWARE.  You are granted the right to use this document free of charge.  You may not lease, rent, sell, or make any profit out of any portion of this document.  You are free to copy and/or distribute this document to others at your will provided that you must distribute the document in its ENTIRE package. No part of this document may be modified in any way including translation without written permission from the Author!</a:t>
          </a:r>
        </a:p>
        <a:p>
          <a:pPr algn="l" rtl="0">
            <a:defRPr sz="1000"/>
          </a:pPr>
          <a:r>
            <a:rPr lang="de-CH" sz="600" b="0" i="1" u="none" strike="noStrike" baseline="0">
              <a:solidFill>
                <a:srgbClr val="000000"/>
              </a:solidFill>
              <a:latin typeface="Tahoma"/>
              <a:ea typeface="Tahoma"/>
              <a:cs typeface="Tahoma"/>
            </a:rPr>
            <a:t>THIS DOCUMENT IS PROVIDED "AS IS" WITHOUT EXPRESS OR IMPLIED WARRANTIES, INCLUDING WARRANTIES OF MERCHANTABILITY AND FITNESS FOR A PARTICULAR PURPOSE OR NONINFRINGEMENT. THIS DOCUMENT IS PROVIDED GRATUITOUSLY AND, ACCORDINGLY, THE AUTHOR SHALL NOT BE LIABLE UNDER ANY THEORY OR ANY DAMAGES SUFFERED BY YOU OR ANY USER OF THE DOCUMENT. IN NO EVENT WILL THE AUTHOR BE LIABLE FOR ANY LOSS OF INFORMATION, DAMAGE TO COMPUTER OR MONITOR, ANY INCIDENTAL, SPECIAL, INDIRECT OR SIMILAR DAMAGES, OR CONSEQUENTIAL DAMAGES (INCLUDING DAMAGES FOR LOSS OF BUSINESS PROFITS, BUSINESS INTERRUPTION, LOSS OF BUSINESS INFORMATION AND THE LIKE) ARISING OUT OF THE USE OF OR INABILITY TO USE THIS DOCUMENT EVEN IF THE AUTHOR HAS BEEN ADVISED AND WARNED OF THE POSSIBILITY OF SUCH DAMAGES.</a:t>
          </a:r>
        </a:p>
      </xdr:txBody>
    </xdr:sp>
    <xdr:clientData/>
  </xdr:twoCellAnchor>
  <xdr:twoCellAnchor editAs="oneCell">
    <xdr:from>
      <xdr:col>0</xdr:col>
      <xdr:colOff>101600</xdr:colOff>
      <xdr:row>0</xdr:row>
      <xdr:rowOff>88900</xdr:rowOff>
    </xdr:from>
    <xdr:to>
      <xdr:col>10</xdr:col>
      <xdr:colOff>733552</xdr:colOff>
      <xdr:row>0</xdr:row>
      <xdr:rowOff>1651000</xdr:rowOff>
    </xdr:to>
    <xdr:pic>
      <xdr:nvPicPr>
        <xdr:cNvPr id="4" name="Grafik 3">
          <a:extLst>
            <a:ext uri="{FF2B5EF4-FFF2-40B4-BE49-F238E27FC236}">
              <a16:creationId xmlns:a16="http://schemas.microsoft.com/office/drawing/2014/main" id="{AAA9A872-649C-E040-83E6-322381004547}"/>
            </a:ext>
          </a:extLst>
        </xdr:cNvPr>
        <xdr:cNvPicPr>
          <a:picLocks noChangeAspect="1"/>
        </xdr:cNvPicPr>
      </xdr:nvPicPr>
      <xdr:blipFill rotWithShape="1">
        <a:blip xmlns:r="http://schemas.openxmlformats.org/officeDocument/2006/relationships" r:embed="rId1"/>
        <a:srcRect l="7690" r="6681"/>
        <a:stretch/>
      </xdr:blipFill>
      <xdr:spPr>
        <a:xfrm>
          <a:off x="101600" y="88900"/>
          <a:ext cx="6435852" cy="1562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12700</xdr:colOff>
      <xdr:row>25</xdr:row>
      <xdr:rowOff>0</xdr:rowOff>
    </xdr:from>
    <xdr:to>
      <xdr:col>7</xdr:col>
      <xdr:colOff>101600</xdr:colOff>
      <xdr:row>27</xdr:row>
      <xdr:rowOff>0</xdr:rowOff>
    </xdr:to>
    <xdr:sp macro="" textlink="">
      <xdr:nvSpPr>
        <xdr:cNvPr id="1053" name="AutoShape 1">
          <a:extLst>
            <a:ext uri="{FF2B5EF4-FFF2-40B4-BE49-F238E27FC236}">
              <a16:creationId xmlns:a16="http://schemas.microsoft.com/office/drawing/2014/main" id="{0A105037-7D2C-D947-B563-9EFC66CCE6AF}"/>
            </a:ext>
          </a:extLst>
        </xdr:cNvPr>
        <xdr:cNvSpPr>
          <a:spLocks/>
        </xdr:cNvSpPr>
      </xdr:nvSpPr>
      <xdr:spPr bwMode="auto">
        <a:xfrm>
          <a:off x="3962400" y="6096000"/>
          <a:ext cx="88900" cy="330200"/>
        </a:xfrm>
        <a:prstGeom prst="rightBrace">
          <a:avLst>
            <a:gd name="adj1" fmla="val 309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114300</xdr:colOff>
      <xdr:row>0</xdr:row>
      <xdr:rowOff>114300</xdr:rowOff>
    </xdr:from>
    <xdr:to>
      <xdr:col>9</xdr:col>
      <xdr:colOff>746252</xdr:colOff>
      <xdr:row>0</xdr:row>
      <xdr:rowOff>1676400</xdr:rowOff>
    </xdr:to>
    <xdr:pic>
      <xdr:nvPicPr>
        <xdr:cNvPr id="5" name="Grafik 4">
          <a:extLst>
            <a:ext uri="{FF2B5EF4-FFF2-40B4-BE49-F238E27FC236}">
              <a16:creationId xmlns:a16="http://schemas.microsoft.com/office/drawing/2014/main" id="{5B2EBB9C-3005-A84A-BE78-90C61FAEE11A}"/>
            </a:ext>
          </a:extLst>
        </xdr:cNvPr>
        <xdr:cNvPicPr>
          <a:picLocks noChangeAspect="1"/>
        </xdr:cNvPicPr>
      </xdr:nvPicPr>
      <xdr:blipFill rotWithShape="1">
        <a:blip xmlns:r="http://schemas.openxmlformats.org/officeDocument/2006/relationships" r:embed="rId1"/>
        <a:srcRect l="7690" r="6681"/>
        <a:stretch/>
      </xdr:blipFill>
      <xdr:spPr>
        <a:xfrm>
          <a:off x="114300" y="114300"/>
          <a:ext cx="6435852" cy="1562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12700</xdr:colOff>
      <xdr:row>25</xdr:row>
      <xdr:rowOff>0</xdr:rowOff>
    </xdr:from>
    <xdr:to>
      <xdr:col>7</xdr:col>
      <xdr:colOff>101600</xdr:colOff>
      <xdr:row>27</xdr:row>
      <xdr:rowOff>0</xdr:rowOff>
    </xdr:to>
    <xdr:sp macro="" textlink="">
      <xdr:nvSpPr>
        <xdr:cNvPr id="2075" name="AutoShape 1">
          <a:extLst>
            <a:ext uri="{FF2B5EF4-FFF2-40B4-BE49-F238E27FC236}">
              <a16:creationId xmlns:a16="http://schemas.microsoft.com/office/drawing/2014/main" id="{08213F20-393E-144F-9540-77ACAE5A6DBC}"/>
            </a:ext>
          </a:extLst>
        </xdr:cNvPr>
        <xdr:cNvSpPr>
          <a:spLocks/>
        </xdr:cNvSpPr>
      </xdr:nvSpPr>
      <xdr:spPr bwMode="auto">
        <a:xfrm>
          <a:off x="3962400" y="6083300"/>
          <a:ext cx="88900" cy="330200"/>
        </a:xfrm>
        <a:prstGeom prst="rightBrace">
          <a:avLst>
            <a:gd name="adj1" fmla="val 309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114300</xdr:colOff>
      <xdr:row>0</xdr:row>
      <xdr:rowOff>88900</xdr:rowOff>
    </xdr:from>
    <xdr:to>
      <xdr:col>9</xdr:col>
      <xdr:colOff>746252</xdr:colOff>
      <xdr:row>0</xdr:row>
      <xdr:rowOff>1651000</xdr:rowOff>
    </xdr:to>
    <xdr:pic>
      <xdr:nvPicPr>
        <xdr:cNvPr id="4" name="Grafik 3">
          <a:extLst>
            <a:ext uri="{FF2B5EF4-FFF2-40B4-BE49-F238E27FC236}">
              <a16:creationId xmlns:a16="http://schemas.microsoft.com/office/drawing/2014/main" id="{AD6F5E47-B119-F14A-8A6D-7832DEF80D33}"/>
            </a:ext>
          </a:extLst>
        </xdr:cNvPr>
        <xdr:cNvPicPr>
          <a:picLocks noChangeAspect="1"/>
        </xdr:cNvPicPr>
      </xdr:nvPicPr>
      <xdr:blipFill rotWithShape="1">
        <a:blip xmlns:r="http://schemas.openxmlformats.org/officeDocument/2006/relationships" r:embed="rId1"/>
        <a:srcRect l="7690" r="6681"/>
        <a:stretch/>
      </xdr:blipFill>
      <xdr:spPr>
        <a:xfrm>
          <a:off x="114300" y="88900"/>
          <a:ext cx="6435852" cy="1562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25400</xdr:colOff>
      <xdr:row>29</xdr:row>
      <xdr:rowOff>0</xdr:rowOff>
    </xdr:from>
    <xdr:to>
      <xdr:col>3</xdr:col>
      <xdr:colOff>114300</xdr:colOff>
      <xdr:row>31</xdr:row>
      <xdr:rowOff>0</xdr:rowOff>
    </xdr:to>
    <xdr:sp macro="" textlink="">
      <xdr:nvSpPr>
        <xdr:cNvPr id="3113" name="AutoShape 1">
          <a:extLst>
            <a:ext uri="{FF2B5EF4-FFF2-40B4-BE49-F238E27FC236}">
              <a16:creationId xmlns:a16="http://schemas.microsoft.com/office/drawing/2014/main" id="{7119FE98-9ACC-5942-968E-CEC9C04710DB}"/>
            </a:ext>
          </a:extLst>
        </xdr:cNvPr>
        <xdr:cNvSpPr>
          <a:spLocks/>
        </xdr:cNvSpPr>
      </xdr:nvSpPr>
      <xdr:spPr bwMode="auto">
        <a:xfrm>
          <a:off x="2260600" y="6045200"/>
          <a:ext cx="88900" cy="330200"/>
        </a:xfrm>
        <a:prstGeom prst="rightBrace">
          <a:avLst>
            <a:gd name="adj1" fmla="val 309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12700</xdr:colOff>
      <xdr:row>52</xdr:row>
      <xdr:rowOff>0</xdr:rowOff>
    </xdr:from>
    <xdr:to>
      <xdr:col>4</xdr:col>
      <xdr:colOff>673100</xdr:colOff>
      <xdr:row>52</xdr:row>
      <xdr:rowOff>0</xdr:rowOff>
    </xdr:to>
    <xdr:sp macro="" textlink="">
      <xdr:nvSpPr>
        <xdr:cNvPr id="3114" name="Line 12">
          <a:extLst>
            <a:ext uri="{FF2B5EF4-FFF2-40B4-BE49-F238E27FC236}">
              <a16:creationId xmlns:a16="http://schemas.microsoft.com/office/drawing/2014/main" id="{62FC9ABC-9A4F-5A4B-8FAF-895167942B12}"/>
            </a:ext>
          </a:extLst>
        </xdr:cNvPr>
        <xdr:cNvSpPr>
          <a:spLocks noChangeShapeType="1"/>
        </xdr:cNvSpPr>
      </xdr:nvSpPr>
      <xdr:spPr bwMode="auto">
        <a:xfrm>
          <a:off x="12700" y="8788400"/>
          <a:ext cx="3606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114300</xdr:colOff>
      <xdr:row>0</xdr:row>
      <xdr:rowOff>114300</xdr:rowOff>
    </xdr:from>
    <xdr:to>
      <xdr:col>6</xdr:col>
      <xdr:colOff>1108964</xdr:colOff>
      <xdr:row>0</xdr:row>
      <xdr:rowOff>1524000</xdr:rowOff>
    </xdr:to>
    <xdr:pic>
      <xdr:nvPicPr>
        <xdr:cNvPr id="2" name="Grafik 1">
          <a:extLst>
            <a:ext uri="{FF2B5EF4-FFF2-40B4-BE49-F238E27FC236}">
              <a16:creationId xmlns:a16="http://schemas.microsoft.com/office/drawing/2014/main" id="{46F817A5-9E78-684F-95D3-704BE1B3D1EC}"/>
            </a:ext>
          </a:extLst>
        </xdr:cNvPr>
        <xdr:cNvPicPr>
          <a:picLocks noChangeAspect="1"/>
        </xdr:cNvPicPr>
      </xdr:nvPicPr>
      <xdr:blipFill rotWithShape="1">
        <a:blip xmlns:r="http://schemas.openxmlformats.org/officeDocument/2006/relationships" r:embed="rId1"/>
        <a:srcRect l="7690" r="6681"/>
        <a:stretch/>
      </xdr:blipFill>
      <xdr:spPr>
        <a:xfrm>
          <a:off x="114300" y="114300"/>
          <a:ext cx="5807964" cy="14097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workbookViewId="0">
      <selection activeCell="A51" sqref="A51"/>
    </sheetView>
  </sheetViews>
  <sheetFormatPr baseColWidth="10" defaultRowHeight="13" x14ac:dyDescent="0.15"/>
  <cols>
    <col min="1" max="1" width="14.6640625" style="17" customWidth="1"/>
    <col min="2" max="2" width="8.33203125" style="17" hidden="1" customWidth="1"/>
    <col min="3" max="3" width="12.6640625" style="17" customWidth="1"/>
    <col min="4" max="4" width="17.83203125" style="17" hidden="1" customWidth="1"/>
    <col min="5" max="5" width="0.6640625" style="17" customWidth="1"/>
    <col min="6" max="6" width="10.1640625" style="17" customWidth="1"/>
    <col min="7" max="7" width="13.6640625" style="17" customWidth="1"/>
    <col min="8" max="8" width="0.1640625" style="17" hidden="1" customWidth="1"/>
    <col min="9" max="9" width="10.6640625" style="17" customWidth="1"/>
    <col min="10" max="10" width="13.6640625" style="17" customWidth="1"/>
    <col min="11" max="11" width="10.6640625" style="17" customWidth="1"/>
    <col min="12" max="12" width="11.5" style="17" hidden="1" customWidth="1"/>
    <col min="13" max="13" width="13.33203125" style="17" hidden="1" customWidth="1"/>
    <col min="14" max="15" width="11.5" style="16" customWidth="1"/>
  </cols>
  <sheetData>
    <row r="1" spans="1:13" ht="140.25" customHeight="1" x14ac:dyDescent="0.15"/>
    <row r="2" spans="1:13" ht="33.75" customHeight="1" x14ac:dyDescent="0.15">
      <c r="A2" s="93" t="s">
        <v>54</v>
      </c>
      <c r="B2" s="93"/>
      <c r="C2" s="93"/>
      <c r="D2" s="93"/>
      <c r="E2" s="93"/>
      <c r="F2" s="93"/>
      <c r="G2" s="92"/>
      <c r="H2" s="92"/>
      <c r="I2" s="92"/>
      <c r="J2" s="92"/>
      <c r="K2" s="92"/>
    </row>
    <row r="3" spans="1:13" ht="32.25" customHeight="1" x14ac:dyDescent="0.15">
      <c r="A3" s="94"/>
      <c r="B3" s="94"/>
      <c r="C3" s="94"/>
      <c r="D3" s="94"/>
      <c r="E3" s="94"/>
      <c r="F3" s="94"/>
      <c r="G3" s="94"/>
      <c r="H3" s="54"/>
      <c r="I3" s="95"/>
      <c r="J3" s="95"/>
      <c r="K3" s="95"/>
    </row>
    <row r="4" spans="1:13" ht="15" customHeight="1" x14ac:dyDescent="0.15">
      <c r="A4" s="62"/>
      <c r="B4" s="62"/>
      <c r="C4" s="62"/>
      <c r="D4" s="62"/>
      <c r="E4" s="62"/>
      <c r="F4" s="62"/>
      <c r="G4" s="62"/>
      <c r="H4" s="62"/>
      <c r="I4" s="62"/>
      <c r="J4" s="62"/>
      <c r="K4" s="62"/>
    </row>
    <row r="5" spans="1:13" ht="14.25" customHeight="1" x14ac:dyDescent="0.15">
      <c r="A5" s="86"/>
      <c r="B5" s="86"/>
      <c r="C5" s="86"/>
      <c r="D5" s="86"/>
      <c r="E5" s="86"/>
      <c r="F5" s="86"/>
      <c r="G5" s="3"/>
      <c r="H5" s="3"/>
      <c r="I5" s="96"/>
      <c r="J5" s="96"/>
      <c r="K5" s="96"/>
    </row>
    <row r="6" spans="1:13" ht="4.5" customHeight="1" x14ac:dyDescent="0.15">
      <c r="A6" s="3"/>
      <c r="B6" s="3"/>
      <c r="C6" s="3"/>
      <c r="D6" s="3"/>
      <c r="E6" s="3"/>
      <c r="F6" s="3"/>
      <c r="G6" s="3"/>
      <c r="H6" s="3"/>
      <c r="I6" s="3"/>
      <c r="J6" s="3"/>
      <c r="K6" s="3"/>
    </row>
    <row r="7" spans="1:13" ht="13.5" customHeight="1" x14ac:dyDescent="0.15">
      <c r="A7" s="86"/>
      <c r="B7" s="86"/>
      <c r="C7" s="86"/>
      <c r="D7" s="86"/>
      <c r="E7" s="86"/>
      <c r="F7" s="86"/>
      <c r="G7" s="3"/>
      <c r="H7" s="3"/>
      <c r="I7" s="96"/>
      <c r="J7" s="96"/>
      <c r="K7" s="96"/>
    </row>
    <row r="8" spans="1:13" ht="4.5" customHeight="1" x14ac:dyDescent="0.15">
      <c r="A8" s="3"/>
      <c r="B8" s="3"/>
      <c r="C8" s="3"/>
      <c r="D8" s="3"/>
      <c r="E8" s="3"/>
      <c r="F8" s="3"/>
      <c r="G8" s="3"/>
      <c r="H8" s="3"/>
      <c r="I8" s="3"/>
      <c r="J8" s="3"/>
      <c r="K8" s="3"/>
    </row>
    <row r="9" spans="1:13" ht="13.5" customHeight="1" x14ac:dyDescent="0.15">
      <c r="A9" s="86"/>
      <c r="B9" s="86"/>
      <c r="C9" s="86"/>
      <c r="D9" s="86"/>
      <c r="E9" s="86"/>
      <c r="F9" s="86"/>
      <c r="G9" s="3"/>
      <c r="H9" s="3"/>
      <c r="I9" s="63"/>
      <c r="J9" s="3"/>
      <c r="K9" s="3"/>
    </row>
    <row r="10" spans="1:13" ht="15" customHeight="1" x14ac:dyDescent="0.15">
      <c r="A10" s="3"/>
      <c r="B10" s="3"/>
      <c r="C10" s="3"/>
      <c r="D10" s="3"/>
      <c r="E10" s="3"/>
      <c r="F10" s="3"/>
      <c r="G10" s="3"/>
      <c r="H10" s="3"/>
      <c r="I10" s="3"/>
      <c r="J10" s="3"/>
      <c r="K10" s="3"/>
    </row>
    <row r="11" spans="1:13" ht="15.75" customHeight="1" x14ac:dyDescent="0.15">
      <c r="A11" s="87"/>
      <c r="B11" s="87"/>
      <c r="C11" s="87"/>
      <c r="D11" s="3"/>
      <c r="E11" s="3"/>
      <c r="F11" s="87"/>
      <c r="G11" s="87"/>
      <c r="H11" s="87"/>
      <c r="I11" s="87"/>
      <c r="J11" s="87"/>
      <c r="K11" s="87"/>
    </row>
    <row r="12" spans="1:13" x14ac:dyDescent="0.15">
      <c r="A12" s="11"/>
      <c r="B12" s="11"/>
      <c r="C12" s="11"/>
      <c r="D12" s="11"/>
      <c r="E12" s="11"/>
      <c r="F12" s="89"/>
      <c r="G12" s="89"/>
      <c r="H12" s="33"/>
      <c r="I12" s="89"/>
      <c r="J12" s="89"/>
      <c r="K12" s="89"/>
      <c r="L12" s="19"/>
    </row>
    <row r="13" spans="1:13" ht="4.5" customHeight="1" x14ac:dyDescent="0.15">
      <c r="A13" s="11"/>
      <c r="B13" s="11"/>
      <c r="C13" s="11"/>
      <c r="D13" s="11"/>
      <c r="E13" s="11"/>
      <c r="F13" s="89"/>
      <c r="G13" s="89"/>
      <c r="H13" s="33"/>
      <c r="I13" s="89"/>
      <c r="J13" s="89"/>
      <c r="K13" s="89"/>
      <c r="L13" s="19"/>
    </row>
    <row r="14" spans="1:13" x14ac:dyDescent="0.15">
      <c r="A14" s="11"/>
      <c r="B14" s="10"/>
      <c r="C14" s="64"/>
      <c r="D14" s="10"/>
      <c r="E14" s="11"/>
      <c r="F14" s="89"/>
      <c r="G14" s="89"/>
      <c r="H14" s="65"/>
      <c r="I14" s="89"/>
      <c r="J14" s="89"/>
      <c r="K14" s="89"/>
      <c r="M14" s="17">
        <f>C14*71.0788</f>
        <v>0</v>
      </c>
    </row>
    <row r="15" spans="1:13" x14ac:dyDescent="0.15">
      <c r="A15" s="11"/>
      <c r="B15" s="10"/>
      <c r="C15" s="64"/>
      <c r="D15" s="10"/>
      <c r="E15" s="11"/>
      <c r="F15" s="3"/>
      <c r="G15" s="3"/>
      <c r="H15" s="3"/>
      <c r="I15" s="3"/>
      <c r="J15" s="3"/>
      <c r="K15" s="3"/>
      <c r="M15" s="17">
        <f>C15*156.1876</f>
        <v>0</v>
      </c>
    </row>
    <row r="16" spans="1:13" x14ac:dyDescent="0.15">
      <c r="A16" s="11"/>
      <c r="B16" s="10"/>
      <c r="C16" s="64"/>
      <c r="D16" s="10"/>
      <c r="E16" s="11"/>
      <c r="F16" s="11"/>
      <c r="G16" s="32"/>
      <c r="H16" s="11"/>
      <c r="I16" s="49"/>
      <c r="J16" s="22"/>
      <c r="K16" s="22"/>
      <c r="L16" s="26">
        <f t="shared" ref="L16:L28" si="0">ABS(K16)</f>
        <v>0</v>
      </c>
      <c r="M16" s="17">
        <f>C16*114.1039</f>
        <v>0</v>
      </c>
    </row>
    <row r="17" spans="1:13" x14ac:dyDescent="0.15">
      <c r="A17" s="11"/>
      <c r="B17" s="10"/>
      <c r="C17" s="64"/>
      <c r="D17" s="10"/>
      <c r="E17" s="11"/>
      <c r="F17" s="11"/>
      <c r="G17" s="32"/>
      <c r="H17" s="11"/>
      <c r="I17" s="49"/>
      <c r="J17" s="22"/>
      <c r="K17" s="22"/>
      <c r="L17" s="26">
        <f t="shared" si="0"/>
        <v>0</v>
      </c>
      <c r="M17" s="17">
        <f>C17*115.0886</f>
        <v>0</v>
      </c>
    </row>
    <row r="18" spans="1:13" x14ac:dyDescent="0.15">
      <c r="A18" s="11"/>
      <c r="B18" s="10"/>
      <c r="C18" s="64"/>
      <c r="D18" s="10"/>
      <c r="E18" s="11"/>
      <c r="F18" s="11"/>
      <c r="G18" s="32"/>
      <c r="H18" s="11"/>
      <c r="I18" s="49"/>
      <c r="J18" s="22"/>
      <c r="K18" s="22"/>
      <c r="L18" s="26">
        <f t="shared" si="0"/>
        <v>0</v>
      </c>
      <c r="M18" s="17">
        <f>C37*204.2738</f>
        <v>0</v>
      </c>
    </row>
    <row r="19" spans="1:13" x14ac:dyDescent="0.15">
      <c r="A19" s="11"/>
      <c r="B19" s="10"/>
      <c r="C19" s="64"/>
      <c r="D19" s="10"/>
      <c r="E19" s="11"/>
      <c r="F19" s="11"/>
      <c r="G19" s="32"/>
      <c r="H19" s="11"/>
      <c r="I19" s="49"/>
      <c r="J19" s="22"/>
      <c r="K19" s="22"/>
      <c r="L19" s="26">
        <f t="shared" si="0"/>
        <v>0</v>
      </c>
      <c r="M19" s="17">
        <f>C19*128.1308</f>
        <v>0</v>
      </c>
    </row>
    <row r="20" spans="1:13" x14ac:dyDescent="0.15">
      <c r="A20" s="11"/>
      <c r="B20" s="10"/>
      <c r="C20" s="64"/>
      <c r="D20" s="10"/>
      <c r="E20" s="11"/>
      <c r="F20" s="11"/>
      <c r="G20" s="32"/>
      <c r="H20" s="11"/>
      <c r="I20" s="49"/>
      <c r="J20" s="22"/>
      <c r="K20" s="22"/>
      <c r="L20" s="26">
        <f t="shared" si="0"/>
        <v>0</v>
      </c>
      <c r="M20" s="17">
        <f>C20*129.1155</f>
        <v>0</v>
      </c>
    </row>
    <row r="21" spans="1:13" x14ac:dyDescent="0.15">
      <c r="A21" s="11"/>
      <c r="B21" s="10"/>
      <c r="C21" s="64"/>
      <c r="D21" s="10"/>
      <c r="E21" s="11"/>
      <c r="F21" s="11"/>
      <c r="G21" s="32"/>
      <c r="H21" s="11"/>
      <c r="I21" s="49"/>
      <c r="J21" s="22"/>
      <c r="K21" s="22"/>
      <c r="L21" s="26">
        <f t="shared" si="0"/>
        <v>0</v>
      </c>
      <c r="M21" s="17">
        <f>C21*57.052</f>
        <v>0</v>
      </c>
    </row>
    <row r="22" spans="1:13" x14ac:dyDescent="0.15">
      <c r="A22" s="11"/>
      <c r="B22" s="10"/>
      <c r="C22" s="64"/>
      <c r="D22" s="10"/>
      <c r="E22" s="11"/>
      <c r="F22" s="11"/>
      <c r="G22" s="32"/>
      <c r="H22" s="11"/>
      <c r="I22" s="49"/>
      <c r="J22" s="22"/>
      <c r="K22" s="22"/>
      <c r="L22" s="26">
        <f t="shared" si="0"/>
        <v>0</v>
      </c>
      <c r="M22" s="17">
        <f>C22*137.1412</f>
        <v>0</v>
      </c>
    </row>
    <row r="23" spans="1:13" x14ac:dyDescent="0.15">
      <c r="A23" s="11"/>
      <c r="B23" s="10"/>
      <c r="C23" s="64"/>
      <c r="D23" s="10"/>
      <c r="E23" s="11"/>
      <c r="F23" s="11"/>
      <c r="G23" s="32"/>
      <c r="H23" s="11"/>
      <c r="I23" s="49"/>
      <c r="J23" s="22"/>
      <c r="K23" s="22"/>
      <c r="L23" s="26">
        <f t="shared" si="0"/>
        <v>0</v>
      </c>
      <c r="M23" s="17">
        <f>C23*113.1595</f>
        <v>0</v>
      </c>
    </row>
    <row r="24" spans="1:13" x14ac:dyDescent="0.15">
      <c r="A24" s="11"/>
      <c r="B24" s="10"/>
      <c r="C24" s="64"/>
      <c r="D24" s="10"/>
      <c r="E24" s="11"/>
      <c r="F24" s="11"/>
      <c r="G24" s="32"/>
      <c r="H24" s="11"/>
      <c r="I24" s="49"/>
      <c r="J24" s="22"/>
      <c r="K24" s="22"/>
      <c r="L24" s="26">
        <f t="shared" si="0"/>
        <v>0</v>
      </c>
      <c r="M24" s="17">
        <f>C24*113.1595</f>
        <v>0</v>
      </c>
    </row>
    <row r="25" spans="1:13" x14ac:dyDescent="0.15">
      <c r="A25" s="11"/>
      <c r="B25" s="10"/>
      <c r="C25" s="64"/>
      <c r="D25" s="10"/>
      <c r="E25" s="11"/>
      <c r="F25" s="11"/>
      <c r="G25" s="32"/>
      <c r="H25" s="11"/>
      <c r="I25" s="49"/>
      <c r="J25" s="22"/>
      <c r="K25" s="22"/>
      <c r="L25" s="26">
        <f t="shared" si="0"/>
        <v>0</v>
      </c>
      <c r="M25" s="17">
        <f>C25*128.1742</f>
        <v>0</v>
      </c>
    </row>
    <row r="26" spans="1:13" x14ac:dyDescent="0.15">
      <c r="A26" s="11"/>
      <c r="B26" s="10"/>
      <c r="C26" s="64"/>
      <c r="D26" s="10"/>
      <c r="E26" s="11"/>
      <c r="F26" s="11"/>
      <c r="G26" s="32"/>
      <c r="H26" s="11"/>
      <c r="I26" s="49"/>
      <c r="J26" s="22"/>
      <c r="K26" s="22"/>
      <c r="L26" s="26">
        <f t="shared" si="0"/>
        <v>0</v>
      </c>
      <c r="M26" s="17">
        <f>C26*131.1986</f>
        <v>0</v>
      </c>
    </row>
    <row r="27" spans="1:13" x14ac:dyDescent="0.15">
      <c r="A27" s="11"/>
      <c r="B27" s="10"/>
      <c r="C27" s="64"/>
      <c r="D27" s="10"/>
      <c r="E27" s="11"/>
      <c r="F27" s="11"/>
      <c r="G27" s="32"/>
      <c r="H27" s="11"/>
      <c r="I27" s="49"/>
      <c r="J27" s="22"/>
      <c r="K27" s="22"/>
      <c r="L27" s="26">
        <f t="shared" si="0"/>
        <v>0</v>
      </c>
      <c r="M27" s="17">
        <f>C27*147.1766</f>
        <v>0</v>
      </c>
    </row>
    <row r="28" spans="1:13" x14ac:dyDescent="0.15">
      <c r="A28" s="11"/>
      <c r="B28" s="10"/>
      <c r="C28" s="64"/>
      <c r="D28" s="10"/>
      <c r="E28" s="11"/>
      <c r="F28" s="11"/>
      <c r="G28" s="32"/>
      <c r="H28" s="11"/>
      <c r="I28" s="90"/>
      <c r="J28" s="91"/>
      <c r="K28" s="91"/>
      <c r="L28" s="88">
        <f t="shared" si="0"/>
        <v>0</v>
      </c>
      <c r="M28" s="17">
        <f>C28*97.1167</f>
        <v>0</v>
      </c>
    </row>
    <row r="29" spans="1:13" x14ac:dyDescent="0.15">
      <c r="A29" s="11"/>
      <c r="B29" s="10"/>
      <c r="C29" s="64"/>
      <c r="D29" s="10"/>
      <c r="E29" s="11"/>
      <c r="F29" s="11"/>
      <c r="G29" s="32"/>
      <c r="H29" s="11"/>
      <c r="I29" s="90"/>
      <c r="J29" s="91"/>
      <c r="K29" s="91"/>
      <c r="L29" s="88"/>
      <c r="M29" s="17">
        <f>C29*87.0782</f>
        <v>0</v>
      </c>
    </row>
    <row r="30" spans="1:13" x14ac:dyDescent="0.15">
      <c r="A30" s="11"/>
      <c r="B30" s="10"/>
      <c r="C30" s="64"/>
      <c r="D30" s="10"/>
      <c r="E30" s="11"/>
      <c r="F30" s="11"/>
      <c r="G30" s="32"/>
      <c r="H30" s="11"/>
      <c r="I30" s="49"/>
      <c r="J30" s="22"/>
      <c r="K30" s="22"/>
      <c r="L30" s="26">
        <f>ABS(K30)</f>
        <v>0</v>
      </c>
      <c r="M30" s="17">
        <f>C30*101.1051</f>
        <v>0</v>
      </c>
    </row>
    <row r="31" spans="1:13" x14ac:dyDescent="0.15">
      <c r="A31" s="11"/>
      <c r="B31" s="10"/>
      <c r="C31" s="64"/>
      <c r="D31" s="10"/>
      <c r="E31" s="11"/>
      <c r="F31" s="11"/>
      <c r="G31" s="32"/>
      <c r="H31" s="11"/>
      <c r="I31" s="49"/>
      <c r="J31" s="22"/>
      <c r="K31" s="22"/>
      <c r="L31" s="26">
        <f>ABS(K31)</f>
        <v>0</v>
      </c>
      <c r="M31" s="17">
        <v>18.0152</v>
      </c>
    </row>
    <row r="32" spans="1:13" x14ac:dyDescent="0.15">
      <c r="A32" s="11"/>
      <c r="B32" s="10"/>
      <c r="C32" s="64"/>
      <c r="D32" s="10"/>
      <c r="E32" s="11"/>
      <c r="F32" s="11"/>
      <c r="G32" s="32"/>
      <c r="H32" s="11"/>
      <c r="I32" s="49"/>
      <c r="J32" s="22"/>
      <c r="K32" s="22"/>
      <c r="L32" s="26">
        <f>ABS(K32)</f>
        <v>0</v>
      </c>
      <c r="M32" s="17">
        <f>C32*163.176</f>
        <v>0</v>
      </c>
    </row>
    <row r="33" spans="1:13" x14ac:dyDescent="0.15">
      <c r="A33" s="11"/>
      <c r="B33" s="10"/>
      <c r="C33" s="64"/>
      <c r="D33" s="10"/>
      <c r="E33" s="11"/>
      <c r="F33" s="11"/>
      <c r="G33" s="32"/>
      <c r="H33" s="11"/>
      <c r="I33" s="49"/>
      <c r="J33" s="22"/>
      <c r="K33" s="22"/>
      <c r="L33" s="26">
        <f>ABS(K33)</f>
        <v>0</v>
      </c>
      <c r="M33" s="17">
        <f>C33*99.1326</f>
        <v>0</v>
      </c>
    </row>
    <row r="34" spans="1:13" ht="4.5" customHeight="1" x14ac:dyDescent="0.15">
      <c r="A34" s="11"/>
      <c r="B34" s="66"/>
      <c r="C34" s="67"/>
      <c r="D34" s="10"/>
      <c r="E34" s="11"/>
      <c r="F34" s="11"/>
      <c r="G34" s="22"/>
      <c r="H34" s="11"/>
      <c r="I34" s="11"/>
      <c r="J34" s="3"/>
      <c r="K34" s="11"/>
      <c r="L34" s="19"/>
    </row>
    <row r="35" spans="1:13" x14ac:dyDescent="0.15">
      <c r="A35" s="4"/>
      <c r="B35" s="3"/>
      <c r="C35" s="11"/>
      <c r="D35" s="10"/>
      <c r="E35" s="3"/>
      <c r="F35" s="11"/>
      <c r="G35" s="22"/>
      <c r="H35" s="11"/>
      <c r="I35" s="49"/>
      <c r="J35" s="11"/>
      <c r="K35" s="22"/>
      <c r="L35" s="26">
        <f>SUM(L16:L33)</f>
        <v>0</v>
      </c>
      <c r="M35" s="17">
        <f>SUM(M14:M33)</f>
        <v>18.0152</v>
      </c>
    </row>
    <row r="36" spans="1:13" ht="4.5" customHeight="1" x14ac:dyDescent="0.15">
      <c r="A36" s="3"/>
      <c r="B36" s="3"/>
      <c r="C36" s="3"/>
      <c r="D36" s="30"/>
      <c r="E36" s="3"/>
      <c r="F36" s="11"/>
      <c r="G36" s="11"/>
      <c r="H36" s="11"/>
      <c r="I36" s="11"/>
      <c r="J36" s="3"/>
      <c r="K36" s="11"/>
      <c r="L36" s="3"/>
    </row>
    <row r="37" spans="1:13" x14ac:dyDescent="0.15">
      <c r="A37" s="4"/>
      <c r="B37" s="3"/>
      <c r="C37" s="68"/>
      <c r="D37" s="30"/>
      <c r="E37" s="3"/>
      <c r="F37" s="3"/>
      <c r="G37" s="3"/>
      <c r="H37" s="3"/>
      <c r="I37" s="4"/>
      <c r="J37" s="37"/>
      <c r="K37" s="34"/>
      <c r="L37" s="3"/>
    </row>
    <row r="38" spans="1:13" ht="4.5" customHeight="1" x14ac:dyDescent="0.15">
      <c r="A38" s="3"/>
      <c r="B38" s="3"/>
      <c r="C38" s="3"/>
      <c r="D38" s="30"/>
      <c r="E38" s="3"/>
      <c r="F38" s="3"/>
      <c r="G38" s="3"/>
      <c r="H38" s="3"/>
      <c r="I38" s="4"/>
      <c r="J38" s="4"/>
      <c r="K38" s="34"/>
      <c r="L38" s="3"/>
    </row>
    <row r="39" spans="1:13" ht="3" hidden="1" customHeight="1" thickBot="1" x14ac:dyDescent="0.2">
      <c r="A39" s="3"/>
      <c r="B39" s="4"/>
      <c r="C39" s="3"/>
      <c r="D39" s="10"/>
      <c r="E39" s="3"/>
      <c r="F39" s="3"/>
      <c r="G39" s="3"/>
      <c r="H39" s="3"/>
      <c r="I39" s="4"/>
      <c r="J39" s="37"/>
      <c r="K39" s="34"/>
      <c r="L39" s="3"/>
    </row>
    <row r="40" spans="1:13" ht="13.5" hidden="1" customHeight="1" thickBot="1" x14ac:dyDescent="0.2">
      <c r="A40" s="3"/>
      <c r="B40" s="4"/>
      <c r="C40" s="3"/>
      <c r="D40" s="10"/>
      <c r="E40" s="3"/>
      <c r="F40" s="3"/>
      <c r="G40" s="3"/>
      <c r="H40" s="3"/>
      <c r="I40" s="4"/>
      <c r="J40" s="4"/>
      <c r="K40" s="69"/>
      <c r="L40" s="3"/>
    </row>
    <row r="41" spans="1:13" ht="13.5" hidden="1" customHeight="1" thickBot="1" x14ac:dyDescent="0.2">
      <c r="A41" s="3"/>
      <c r="B41" s="4"/>
      <c r="C41" s="3"/>
      <c r="D41" s="10"/>
      <c r="E41" s="3"/>
      <c r="F41" s="3"/>
      <c r="G41" s="3"/>
      <c r="H41" s="3"/>
      <c r="I41" s="4"/>
      <c r="J41" s="4"/>
      <c r="K41" s="69"/>
      <c r="L41" s="3"/>
    </row>
    <row r="42" spans="1:13" ht="13.5" hidden="1" customHeight="1" thickBot="1" x14ac:dyDescent="0.2">
      <c r="A42" s="3"/>
      <c r="B42" s="3"/>
      <c r="C42" s="3"/>
      <c r="D42" s="10"/>
      <c r="E42" s="3"/>
      <c r="F42" s="3"/>
      <c r="G42" s="3"/>
      <c r="H42" s="3"/>
      <c r="I42" s="4"/>
      <c r="J42" s="4"/>
      <c r="K42" s="69"/>
      <c r="L42" s="3"/>
    </row>
    <row r="43" spans="1:13" x14ac:dyDescent="0.15">
      <c r="A43" s="4"/>
      <c r="B43" s="3"/>
      <c r="C43" s="70"/>
      <c r="D43" s="3"/>
      <c r="E43" s="3"/>
      <c r="F43" s="3"/>
      <c r="G43" s="3"/>
      <c r="H43" s="3"/>
      <c r="I43" s="4"/>
      <c r="J43" s="37"/>
      <c r="K43" s="3"/>
      <c r="L43" s="3"/>
    </row>
    <row r="44" spans="1:13" ht="4.5" customHeight="1" x14ac:dyDescent="0.15">
      <c r="A44" s="3"/>
      <c r="B44" s="3"/>
      <c r="C44" s="3"/>
      <c r="D44" s="3"/>
      <c r="E44" s="3"/>
      <c r="F44" s="3"/>
      <c r="G44" s="3"/>
      <c r="H44" s="3"/>
      <c r="I44" s="3"/>
      <c r="J44" s="3"/>
      <c r="K44" s="3"/>
      <c r="L44" s="3"/>
    </row>
    <row r="45" spans="1:13" x14ac:dyDescent="0.15">
      <c r="A45" s="3"/>
      <c r="B45" s="3"/>
      <c r="C45" s="3"/>
      <c r="D45" s="3"/>
      <c r="E45" s="3"/>
      <c r="F45" s="3"/>
      <c r="G45" s="3"/>
      <c r="H45" s="3"/>
      <c r="I45" s="4"/>
      <c r="J45" s="37"/>
      <c r="K45" s="69"/>
      <c r="L45" s="3"/>
    </row>
    <row r="46" spans="1:13" ht="4.5" customHeight="1" x14ac:dyDescent="0.15">
      <c r="A46" s="3"/>
      <c r="B46" s="3"/>
      <c r="C46" s="3"/>
      <c r="D46" s="3"/>
      <c r="E46" s="3"/>
      <c r="F46" s="3"/>
      <c r="G46" s="3"/>
      <c r="H46" s="3"/>
      <c r="I46" s="4"/>
      <c r="J46" s="4"/>
      <c r="K46" s="69"/>
      <c r="L46" s="3"/>
    </row>
    <row r="47" spans="1:13" x14ac:dyDescent="0.15">
      <c r="A47" s="3"/>
      <c r="B47" s="3"/>
      <c r="C47" s="3"/>
      <c r="D47" s="3"/>
      <c r="E47" s="3"/>
      <c r="F47" s="3"/>
      <c r="G47" s="3"/>
      <c r="H47" s="3"/>
      <c r="I47" s="4"/>
      <c r="J47" s="37"/>
      <c r="K47" s="34"/>
      <c r="L47" s="3"/>
    </row>
    <row r="48" spans="1:13" ht="12.75" customHeight="1" x14ac:dyDescent="0.15">
      <c r="A48" s="3"/>
      <c r="B48" s="3"/>
      <c r="C48" s="3"/>
      <c r="D48" s="3"/>
      <c r="E48" s="3"/>
      <c r="F48" s="3"/>
      <c r="G48" s="3"/>
      <c r="H48" s="3"/>
      <c r="I48" s="4"/>
      <c r="J48" s="4"/>
      <c r="K48" s="69"/>
    </row>
    <row r="49" spans="1:11" ht="21" customHeight="1" x14ac:dyDescent="0.15">
      <c r="A49" s="3"/>
      <c r="B49" s="3"/>
      <c r="C49" s="3"/>
      <c r="D49" s="3"/>
      <c r="E49" s="3"/>
      <c r="F49" s="3"/>
      <c r="G49" s="3"/>
      <c r="H49" s="3"/>
      <c r="I49" s="71"/>
      <c r="J49" s="72"/>
      <c r="K49" s="73"/>
    </row>
    <row r="50" spans="1:11" ht="66" customHeight="1" x14ac:dyDescent="0.15">
      <c r="A50" s="18"/>
      <c r="B50" s="18"/>
      <c r="C50" s="18"/>
      <c r="D50" s="18"/>
      <c r="E50" s="18"/>
      <c r="F50" s="18"/>
      <c r="G50" s="18"/>
      <c r="H50" s="18"/>
      <c r="I50" s="18"/>
      <c r="J50" s="18"/>
      <c r="K50" s="18"/>
    </row>
    <row r="51" spans="1:11" ht="12" customHeight="1" x14ac:dyDescent="0.15">
      <c r="A51" s="56" t="s">
        <v>65</v>
      </c>
      <c r="K51" s="4" t="s">
        <v>66</v>
      </c>
    </row>
    <row r="52" spans="1:11" ht="12" customHeight="1" x14ac:dyDescent="0.15">
      <c r="A52" s="3" t="s">
        <v>68</v>
      </c>
      <c r="K52" s="4" t="s">
        <v>67</v>
      </c>
    </row>
    <row r="53" spans="1:11" ht="12" customHeight="1" x14ac:dyDescent="0.15">
      <c r="K53" s="4" t="s">
        <v>64</v>
      </c>
    </row>
  </sheetData>
  <mergeCells count="20">
    <mergeCell ref="I7:K7"/>
    <mergeCell ref="I5:K5"/>
    <mergeCell ref="A7:F7"/>
    <mergeCell ref="G2:K2"/>
    <mergeCell ref="A2:F2"/>
    <mergeCell ref="A5:F5"/>
    <mergeCell ref="A3:G3"/>
    <mergeCell ref="I3:K3"/>
    <mergeCell ref="A9:F9"/>
    <mergeCell ref="A11:C11"/>
    <mergeCell ref="F11:K11"/>
    <mergeCell ref="L28:L29"/>
    <mergeCell ref="F12:F14"/>
    <mergeCell ref="G12:G14"/>
    <mergeCell ref="I12:I14"/>
    <mergeCell ref="J12:J14"/>
    <mergeCell ref="K12:K14"/>
    <mergeCell ref="I28:I29"/>
    <mergeCell ref="J28:J29"/>
    <mergeCell ref="K28:K29"/>
  </mergeCells>
  <phoneticPr fontId="0" type="noConversion"/>
  <printOptions horizontalCentered="1"/>
  <pageMargins left="0.98425196850393704" right="0.59055118110236227" top="0.39370078740157483" bottom="0.39370078740157483" header="0" footer="0"/>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topLeftCell="A11" workbookViewId="0">
      <selection activeCell="A49" sqref="A49:J51"/>
    </sheetView>
  </sheetViews>
  <sheetFormatPr baseColWidth="10" defaultRowHeight="13" x14ac:dyDescent="0.15"/>
  <cols>
    <col min="1" max="1" width="14.6640625" style="17" customWidth="1"/>
    <col min="2" max="2" width="8.33203125" style="17" hidden="1" customWidth="1"/>
    <col min="3" max="3" width="12.6640625" style="17" customWidth="1"/>
    <col min="4" max="4" width="17.83203125" style="17" hidden="1" customWidth="1"/>
    <col min="5" max="5" width="0.6640625" style="17" customWidth="1"/>
    <col min="6" max="6" width="10.1640625" style="17" customWidth="1"/>
    <col min="7" max="7" width="13.6640625" style="17" customWidth="1"/>
    <col min="8" max="8" width="10.6640625" style="17" customWidth="1"/>
    <col min="9" max="9" width="13.6640625" style="17" customWidth="1"/>
    <col min="10" max="10" width="10.6640625" style="17" customWidth="1"/>
    <col min="11" max="11" width="11.5" style="17" hidden="1" customWidth="1"/>
    <col min="12" max="12" width="13.33203125" style="17" hidden="1" customWidth="1"/>
    <col min="13" max="14" width="11.5" style="16" customWidth="1"/>
  </cols>
  <sheetData>
    <row r="1" spans="1:12" ht="140.25" customHeight="1" x14ac:dyDescent="0.15"/>
    <row r="2" spans="1:12" ht="33.75" customHeight="1" x14ac:dyDescent="0.15">
      <c r="A2" s="98" t="s">
        <v>31</v>
      </c>
      <c r="B2" s="98"/>
      <c r="C2" s="98"/>
      <c r="D2" s="98"/>
      <c r="E2" s="98"/>
      <c r="F2" s="98"/>
      <c r="G2" s="97"/>
      <c r="H2" s="97"/>
      <c r="I2" s="97"/>
      <c r="J2" s="97"/>
    </row>
    <row r="3" spans="1:12" ht="32.25" customHeight="1" x14ac:dyDescent="0.15">
      <c r="A3" s="100" t="s">
        <v>59</v>
      </c>
      <c r="B3" s="100"/>
      <c r="C3" s="100"/>
      <c r="D3" s="100"/>
      <c r="E3" s="100"/>
      <c r="F3" s="100"/>
      <c r="G3" s="100"/>
      <c r="H3" s="101" t="s">
        <v>56</v>
      </c>
      <c r="I3" s="102"/>
      <c r="J3" s="102"/>
    </row>
    <row r="4" spans="1:12" ht="15" customHeight="1" x14ac:dyDescent="0.15">
      <c r="A4" s="55"/>
      <c r="B4" s="55"/>
      <c r="C4" s="55"/>
      <c r="D4" s="55"/>
      <c r="E4" s="55"/>
      <c r="F4" s="55"/>
      <c r="G4" s="55"/>
      <c r="H4" s="55"/>
      <c r="I4" s="55"/>
      <c r="J4" s="55"/>
    </row>
    <row r="5" spans="1:12" ht="14.25" customHeight="1" x14ac:dyDescent="0.15">
      <c r="A5" s="99" t="s">
        <v>55</v>
      </c>
      <c r="B5" s="99"/>
      <c r="C5" s="99"/>
      <c r="D5" s="99"/>
      <c r="E5" s="99"/>
      <c r="F5" s="99"/>
      <c r="H5" s="103"/>
      <c r="I5" s="104"/>
      <c r="J5" s="104"/>
    </row>
    <row r="6" spans="1:12" ht="4.5" customHeight="1" x14ac:dyDescent="0.15"/>
    <row r="7" spans="1:12" ht="13.5" customHeight="1" x14ac:dyDescent="0.15">
      <c r="A7" s="99" t="s">
        <v>42</v>
      </c>
      <c r="B7" s="99"/>
      <c r="C7" s="99"/>
      <c r="D7" s="99"/>
      <c r="E7" s="99"/>
      <c r="F7" s="99"/>
      <c r="H7" s="48">
        <v>10</v>
      </c>
      <c r="I7" s="17" t="s">
        <v>30</v>
      </c>
    </row>
    <row r="8" spans="1:12" ht="15" customHeight="1" x14ac:dyDescent="0.15"/>
    <row r="9" spans="1:12" ht="15.75" customHeight="1" x14ac:dyDescent="0.15">
      <c r="A9" s="105" t="s">
        <v>49</v>
      </c>
      <c r="B9" s="106"/>
      <c r="C9" s="107"/>
      <c r="F9" s="108" t="s">
        <v>50</v>
      </c>
      <c r="G9" s="109"/>
      <c r="H9" s="109"/>
      <c r="I9" s="109"/>
      <c r="J9" s="110"/>
    </row>
    <row r="10" spans="1:12" x14ac:dyDescent="0.15">
      <c r="A10" s="8" t="s">
        <v>52</v>
      </c>
      <c r="B10" s="9"/>
      <c r="C10" s="8" t="s">
        <v>43</v>
      </c>
      <c r="D10" s="11"/>
      <c r="E10" s="19"/>
      <c r="F10" s="111" t="s">
        <v>52</v>
      </c>
      <c r="G10" s="114" t="s">
        <v>48</v>
      </c>
      <c r="H10" s="111" t="s">
        <v>38</v>
      </c>
      <c r="I10" s="111" t="s">
        <v>32</v>
      </c>
      <c r="J10" s="111" t="s">
        <v>39</v>
      </c>
      <c r="K10" s="19"/>
    </row>
    <row r="11" spans="1:12" ht="4.5" customHeight="1" x14ac:dyDescent="0.15">
      <c r="A11" s="1"/>
      <c r="B11" s="2"/>
      <c r="C11" s="1"/>
      <c r="D11" s="11"/>
      <c r="E11" s="19"/>
      <c r="F11" s="112"/>
      <c r="G11" s="115"/>
      <c r="H11" s="112"/>
      <c r="I11" s="112"/>
      <c r="J11" s="112"/>
      <c r="K11" s="19"/>
    </row>
    <row r="12" spans="1:12" x14ac:dyDescent="0.15">
      <c r="A12" s="8" t="s">
        <v>0</v>
      </c>
      <c r="B12" s="7">
        <v>89.093999999999994</v>
      </c>
      <c r="C12" s="74">
        <v>0</v>
      </c>
      <c r="D12" s="10">
        <f t="shared" ref="D12:D31" si="0">PRODUCT(B12,C12)</f>
        <v>0</v>
      </c>
      <c r="E12" s="19"/>
      <c r="F12" s="113"/>
      <c r="G12" s="116"/>
      <c r="H12" s="113"/>
      <c r="I12" s="113"/>
      <c r="J12" s="113"/>
      <c r="L12" s="17">
        <f>C12*71.0788</f>
        <v>0</v>
      </c>
    </row>
    <row r="13" spans="1:12" x14ac:dyDescent="0.15">
      <c r="A13" s="8" t="s">
        <v>1</v>
      </c>
      <c r="B13" s="7">
        <v>174.2028</v>
      </c>
      <c r="C13" s="74">
        <v>0</v>
      </c>
      <c r="D13" s="10">
        <f t="shared" si="0"/>
        <v>0</v>
      </c>
      <c r="E13" s="19"/>
      <c r="F13" s="20"/>
      <c r="G13" s="29"/>
      <c r="H13" s="20"/>
      <c r="J13" s="20"/>
      <c r="L13" s="17">
        <f>C13*156.1876</f>
        <v>0</v>
      </c>
    </row>
    <row r="14" spans="1:12" x14ac:dyDescent="0.15">
      <c r="A14" s="8" t="s">
        <v>2</v>
      </c>
      <c r="B14" s="7">
        <v>132.1191</v>
      </c>
      <c r="C14" s="74">
        <v>0</v>
      </c>
      <c r="D14" s="10">
        <f t="shared" si="0"/>
        <v>0</v>
      </c>
      <c r="E14" s="19"/>
      <c r="F14" s="8" t="s">
        <v>3</v>
      </c>
      <c r="G14" s="82"/>
      <c r="H14" s="23">
        <f>SUM(C14,C15)</f>
        <v>0</v>
      </c>
      <c r="I14" s="24">
        <f>IF(I35,G14/I35,)</f>
        <v>0</v>
      </c>
      <c r="J14" s="25">
        <f>I14-H14</f>
        <v>0</v>
      </c>
      <c r="K14" s="26">
        <f t="shared" ref="K14:K26" si="1">ABS(J14)</f>
        <v>0</v>
      </c>
      <c r="L14" s="17">
        <f>C14*114.1039</f>
        <v>0</v>
      </c>
    </row>
    <row r="15" spans="1:12" x14ac:dyDescent="0.15">
      <c r="A15" s="8" t="s">
        <v>3</v>
      </c>
      <c r="B15" s="7">
        <v>133.10380000000001</v>
      </c>
      <c r="C15" s="74">
        <v>0</v>
      </c>
      <c r="D15" s="10">
        <f t="shared" si="0"/>
        <v>0</v>
      </c>
      <c r="E15" s="19"/>
      <c r="F15" s="8" t="s">
        <v>6</v>
      </c>
      <c r="G15" s="82"/>
      <c r="H15" s="23">
        <f>SUM(C17,C18)</f>
        <v>0</v>
      </c>
      <c r="I15" s="24">
        <f>IF(I35,G15/I35,0)</f>
        <v>0</v>
      </c>
      <c r="J15" s="25">
        <f t="shared" ref="J15:J25" si="2">I15-H15</f>
        <v>0</v>
      </c>
      <c r="K15" s="26">
        <f t="shared" si="1"/>
        <v>0</v>
      </c>
      <c r="L15" s="17">
        <f>C15*115.0886</f>
        <v>0</v>
      </c>
    </row>
    <row r="16" spans="1:12" x14ac:dyDescent="0.15">
      <c r="A16" s="8" t="s">
        <v>4</v>
      </c>
      <c r="B16" s="7">
        <v>121.16</v>
      </c>
      <c r="C16" s="74">
        <v>0</v>
      </c>
      <c r="D16" s="10">
        <f t="shared" si="0"/>
        <v>0</v>
      </c>
      <c r="E16" s="19"/>
      <c r="F16" s="8" t="s">
        <v>15</v>
      </c>
      <c r="G16" s="82"/>
      <c r="H16" s="23">
        <f>C27</f>
        <v>0</v>
      </c>
      <c r="I16" s="24">
        <f>IF(I35,G16/I35,0)</f>
        <v>0</v>
      </c>
      <c r="J16" s="25">
        <f t="shared" si="2"/>
        <v>0</v>
      </c>
      <c r="K16" s="26">
        <f t="shared" si="1"/>
        <v>0</v>
      </c>
      <c r="L16" s="17">
        <f>C35*204.2738</f>
        <v>0</v>
      </c>
    </row>
    <row r="17" spans="1:12" x14ac:dyDescent="0.15">
      <c r="A17" s="8" t="s">
        <v>5</v>
      </c>
      <c r="B17" s="7">
        <v>146.14599999999999</v>
      </c>
      <c r="C17" s="74">
        <v>0</v>
      </c>
      <c r="D17" s="10">
        <f t="shared" si="0"/>
        <v>0</v>
      </c>
      <c r="E17" s="19"/>
      <c r="F17" s="8" t="s">
        <v>7</v>
      </c>
      <c r="G17" s="82"/>
      <c r="H17" s="23">
        <f>C19</f>
        <v>0</v>
      </c>
      <c r="I17" s="24">
        <f>IF(I35,G17/I35,0)</f>
        <v>0</v>
      </c>
      <c r="J17" s="25">
        <f t="shared" si="2"/>
        <v>0</v>
      </c>
      <c r="K17" s="26">
        <f t="shared" si="1"/>
        <v>0</v>
      </c>
      <c r="L17" s="17">
        <f>C17*128.1308</f>
        <v>0</v>
      </c>
    </row>
    <row r="18" spans="1:12" x14ac:dyDescent="0.15">
      <c r="A18" s="8" t="s">
        <v>6</v>
      </c>
      <c r="B18" s="7">
        <v>147.13069999999999</v>
      </c>
      <c r="C18" s="74">
        <v>0</v>
      </c>
      <c r="D18" s="10">
        <f t="shared" si="0"/>
        <v>0</v>
      </c>
      <c r="E18" s="19"/>
      <c r="F18" s="8" t="s">
        <v>8</v>
      </c>
      <c r="G18" s="83"/>
      <c r="H18" s="23">
        <f>C20</f>
        <v>0</v>
      </c>
      <c r="I18" s="24">
        <f>IF(I35,G18/I35,0)</f>
        <v>0</v>
      </c>
      <c r="J18" s="25">
        <f t="shared" si="2"/>
        <v>0</v>
      </c>
      <c r="K18" s="26">
        <f t="shared" si="1"/>
        <v>0</v>
      </c>
      <c r="L18" s="17">
        <f>C18*129.1155</f>
        <v>0</v>
      </c>
    </row>
    <row r="19" spans="1:12" x14ac:dyDescent="0.15">
      <c r="A19" s="8" t="s">
        <v>7</v>
      </c>
      <c r="B19" s="7">
        <v>75.0672</v>
      </c>
      <c r="C19" s="74">
        <v>0</v>
      </c>
      <c r="D19" s="10">
        <f t="shared" si="0"/>
        <v>0</v>
      </c>
      <c r="E19" s="19"/>
      <c r="F19" s="8" t="s">
        <v>1</v>
      </c>
      <c r="G19" s="83"/>
      <c r="H19" s="23">
        <f>C13</f>
        <v>0</v>
      </c>
      <c r="I19" s="24">
        <f>IF(I35,G19/I35,0)</f>
        <v>0</v>
      </c>
      <c r="J19" s="25">
        <f t="shared" si="2"/>
        <v>0</v>
      </c>
      <c r="K19" s="26">
        <f t="shared" si="1"/>
        <v>0</v>
      </c>
      <c r="L19" s="17">
        <f>C19*57.052</f>
        <v>0</v>
      </c>
    </row>
    <row r="20" spans="1:12" x14ac:dyDescent="0.15">
      <c r="A20" s="8" t="s">
        <v>8</v>
      </c>
      <c r="B20" s="7">
        <v>155.15639999999999</v>
      </c>
      <c r="C20" s="74">
        <v>0</v>
      </c>
      <c r="D20" s="10">
        <f t="shared" si="0"/>
        <v>0</v>
      </c>
      <c r="E20" s="19"/>
      <c r="F20" s="8" t="s">
        <v>16</v>
      </c>
      <c r="G20" s="82"/>
      <c r="H20" s="23">
        <f>C28</f>
        <v>0</v>
      </c>
      <c r="I20" s="24">
        <f>IF(I35,G20/I35,0)</f>
        <v>0</v>
      </c>
      <c r="J20" s="25">
        <f t="shared" si="2"/>
        <v>0</v>
      </c>
      <c r="K20" s="26">
        <f t="shared" si="1"/>
        <v>0</v>
      </c>
      <c r="L20" s="17">
        <f>C20*137.1412</f>
        <v>0</v>
      </c>
    </row>
    <row r="21" spans="1:12" x14ac:dyDescent="0.15">
      <c r="A21" s="8" t="s">
        <v>9</v>
      </c>
      <c r="B21" s="7">
        <v>131.1747</v>
      </c>
      <c r="C21" s="74">
        <v>0</v>
      </c>
      <c r="D21" s="10">
        <f t="shared" si="0"/>
        <v>0</v>
      </c>
      <c r="E21" s="19"/>
      <c r="F21" s="8" t="s">
        <v>0</v>
      </c>
      <c r="G21" s="82"/>
      <c r="H21" s="23">
        <f>C12</f>
        <v>0</v>
      </c>
      <c r="I21" s="24">
        <f>IF(I35,G21/I35,0)</f>
        <v>0</v>
      </c>
      <c r="J21" s="25">
        <f t="shared" si="2"/>
        <v>0</v>
      </c>
      <c r="K21" s="26">
        <f t="shared" si="1"/>
        <v>0</v>
      </c>
      <c r="L21" s="17">
        <f>C21*113.1595</f>
        <v>0</v>
      </c>
    </row>
    <row r="22" spans="1:12" x14ac:dyDescent="0.15">
      <c r="A22" s="8" t="s">
        <v>10</v>
      </c>
      <c r="B22" s="7">
        <v>131.1747</v>
      </c>
      <c r="C22" s="74">
        <v>0</v>
      </c>
      <c r="D22" s="10">
        <f t="shared" si="0"/>
        <v>0</v>
      </c>
      <c r="E22" s="19"/>
      <c r="F22" s="8" t="s">
        <v>14</v>
      </c>
      <c r="G22" s="82"/>
      <c r="H22" s="23">
        <f>C26</f>
        <v>0</v>
      </c>
      <c r="I22" s="24">
        <f>IF(I35,G22/I35,0)</f>
        <v>0</v>
      </c>
      <c r="J22" s="25">
        <f t="shared" si="2"/>
        <v>0</v>
      </c>
      <c r="K22" s="26">
        <f t="shared" si="1"/>
        <v>0</v>
      </c>
      <c r="L22" s="17">
        <f>C22*113.1595</f>
        <v>0</v>
      </c>
    </row>
    <row r="23" spans="1:12" x14ac:dyDescent="0.15">
      <c r="A23" s="8" t="s">
        <v>11</v>
      </c>
      <c r="B23" s="7">
        <v>146.18940000000001</v>
      </c>
      <c r="C23" s="74">
        <v>0</v>
      </c>
      <c r="D23" s="10">
        <f t="shared" si="0"/>
        <v>0</v>
      </c>
      <c r="E23" s="19"/>
      <c r="F23" s="8" t="s">
        <v>18</v>
      </c>
      <c r="G23" s="82"/>
      <c r="H23" s="23">
        <f>C30</f>
        <v>0</v>
      </c>
      <c r="I23" s="24">
        <f>IF(I35,G23/I35,0)</f>
        <v>0</v>
      </c>
      <c r="J23" s="25">
        <f t="shared" si="2"/>
        <v>0</v>
      </c>
      <c r="K23" s="26">
        <f t="shared" si="1"/>
        <v>0</v>
      </c>
      <c r="L23" s="17">
        <f>C23*128.1742</f>
        <v>0</v>
      </c>
    </row>
    <row r="24" spans="1:12" x14ac:dyDescent="0.15">
      <c r="A24" s="8" t="s">
        <v>12</v>
      </c>
      <c r="B24" s="7">
        <v>149.21379999999999</v>
      </c>
      <c r="C24" s="74">
        <v>0</v>
      </c>
      <c r="D24" s="10">
        <f t="shared" si="0"/>
        <v>0</v>
      </c>
      <c r="E24" s="19"/>
      <c r="F24" s="8" t="s">
        <v>19</v>
      </c>
      <c r="G24" s="82"/>
      <c r="H24" s="23">
        <f>C31</f>
        <v>0</v>
      </c>
      <c r="I24" s="24">
        <f>IF(I35,G24/I35,0)</f>
        <v>0</v>
      </c>
      <c r="J24" s="25">
        <f t="shared" si="2"/>
        <v>0</v>
      </c>
      <c r="K24" s="26">
        <f t="shared" si="1"/>
        <v>0</v>
      </c>
      <c r="L24" s="17">
        <f>C24*131.1986</f>
        <v>0</v>
      </c>
    </row>
    <row r="25" spans="1:12" x14ac:dyDescent="0.15">
      <c r="A25" s="8" t="s">
        <v>13</v>
      </c>
      <c r="B25" s="7">
        <v>165.1918</v>
      </c>
      <c r="C25" s="74">
        <v>0</v>
      </c>
      <c r="D25" s="10">
        <f t="shared" si="0"/>
        <v>0</v>
      </c>
      <c r="E25" s="19"/>
      <c r="F25" s="8" t="s">
        <v>12</v>
      </c>
      <c r="G25" s="82"/>
      <c r="H25" s="23">
        <f>C24</f>
        <v>0</v>
      </c>
      <c r="I25" s="24">
        <f>IF(I35,G25/I35,0)</f>
        <v>0</v>
      </c>
      <c r="J25" s="25">
        <f t="shared" si="2"/>
        <v>0</v>
      </c>
      <c r="K25" s="26">
        <f t="shared" si="1"/>
        <v>0</v>
      </c>
      <c r="L25" s="17">
        <f>C25*147.1766</f>
        <v>0</v>
      </c>
    </row>
    <row r="26" spans="1:12" x14ac:dyDescent="0.15">
      <c r="A26" s="8" t="s">
        <v>14</v>
      </c>
      <c r="B26" s="7">
        <v>115.1319</v>
      </c>
      <c r="C26" s="74">
        <v>0</v>
      </c>
      <c r="D26" s="10">
        <f t="shared" si="0"/>
        <v>0</v>
      </c>
      <c r="E26" s="19"/>
      <c r="F26" s="8" t="s">
        <v>20</v>
      </c>
      <c r="G26" s="83"/>
      <c r="H26" s="117">
        <f>C35</f>
        <v>0</v>
      </c>
      <c r="I26" s="120">
        <f>IF(I35,(G26+G27)/I35,0)</f>
        <v>0</v>
      </c>
      <c r="J26" s="120">
        <f>I26-H26</f>
        <v>0</v>
      </c>
      <c r="K26" s="88">
        <f t="shared" si="1"/>
        <v>0</v>
      </c>
      <c r="L26" s="17">
        <f>C26*97.1167</f>
        <v>0</v>
      </c>
    </row>
    <row r="27" spans="1:12" x14ac:dyDescent="0.15">
      <c r="A27" s="8" t="s">
        <v>15</v>
      </c>
      <c r="B27" s="7">
        <v>105.0934</v>
      </c>
      <c r="C27" s="74">
        <v>0</v>
      </c>
      <c r="D27" s="10">
        <f t="shared" si="0"/>
        <v>0</v>
      </c>
      <c r="E27" s="19"/>
      <c r="F27" s="8" t="s">
        <v>21</v>
      </c>
      <c r="G27" s="83"/>
      <c r="H27" s="117"/>
      <c r="I27" s="120"/>
      <c r="J27" s="120"/>
      <c r="K27" s="88"/>
      <c r="L27" s="17">
        <f>C27*87.0782</f>
        <v>0</v>
      </c>
    </row>
    <row r="28" spans="1:12" x14ac:dyDescent="0.15">
      <c r="A28" s="8" t="s">
        <v>16</v>
      </c>
      <c r="B28" s="7">
        <v>119.1203</v>
      </c>
      <c r="C28" s="74">
        <v>0</v>
      </c>
      <c r="D28" s="10">
        <f t="shared" si="0"/>
        <v>0</v>
      </c>
      <c r="E28" s="19"/>
      <c r="F28" s="8" t="s">
        <v>9</v>
      </c>
      <c r="G28" s="82"/>
      <c r="H28" s="23">
        <f>C21</f>
        <v>0</v>
      </c>
      <c r="I28" s="24">
        <f>IF(I35,G28/I35,0)</f>
        <v>0</v>
      </c>
      <c r="J28" s="25">
        <f>I28-H28</f>
        <v>0</v>
      </c>
      <c r="K28" s="26">
        <f>ABS(J28)</f>
        <v>0</v>
      </c>
      <c r="L28" s="17">
        <f>C28*101.1051</f>
        <v>0</v>
      </c>
    </row>
    <row r="29" spans="1:12" x14ac:dyDescent="0.15">
      <c r="A29" s="8" t="s">
        <v>17</v>
      </c>
      <c r="B29" s="7">
        <v>204.2285</v>
      </c>
      <c r="C29" s="74">
        <v>0</v>
      </c>
      <c r="D29" s="10">
        <f t="shared" si="0"/>
        <v>0</v>
      </c>
      <c r="E29" s="19"/>
      <c r="F29" s="8" t="s">
        <v>10</v>
      </c>
      <c r="G29" s="82"/>
      <c r="H29" s="23">
        <f>C22</f>
        <v>0</v>
      </c>
      <c r="I29" s="24">
        <f>IF(I35,G29/I35,0)</f>
        <v>0</v>
      </c>
      <c r="J29" s="25">
        <f>I29-H29</f>
        <v>0</v>
      </c>
      <c r="K29" s="26">
        <f>ABS(J29)</f>
        <v>0</v>
      </c>
      <c r="L29" s="17">
        <v>18.0152</v>
      </c>
    </row>
    <row r="30" spans="1:12" x14ac:dyDescent="0.15">
      <c r="A30" s="8" t="s">
        <v>18</v>
      </c>
      <c r="B30" s="7">
        <v>181.19120000000001</v>
      </c>
      <c r="C30" s="74">
        <v>0</v>
      </c>
      <c r="D30" s="10">
        <f t="shared" si="0"/>
        <v>0</v>
      </c>
      <c r="E30" s="19"/>
      <c r="F30" s="8" t="s">
        <v>13</v>
      </c>
      <c r="G30" s="82"/>
      <c r="H30" s="23">
        <f>C25</f>
        <v>0</v>
      </c>
      <c r="I30" s="24">
        <f>IF(I35,G30/I35,0)</f>
        <v>0</v>
      </c>
      <c r="J30" s="25">
        <f>I30-H30</f>
        <v>0</v>
      </c>
      <c r="K30" s="26">
        <f>ABS(J30)</f>
        <v>0</v>
      </c>
      <c r="L30" s="17">
        <f>C30*163.176</f>
        <v>0</v>
      </c>
    </row>
    <row r="31" spans="1:12" x14ac:dyDescent="0.15">
      <c r="A31" s="8" t="s">
        <v>19</v>
      </c>
      <c r="B31" s="7">
        <v>117.1478</v>
      </c>
      <c r="C31" s="74">
        <v>0</v>
      </c>
      <c r="D31" s="10">
        <f t="shared" si="0"/>
        <v>0</v>
      </c>
      <c r="E31" s="19"/>
      <c r="F31" s="8" t="s">
        <v>11</v>
      </c>
      <c r="G31" s="82"/>
      <c r="H31" s="23">
        <f>C23</f>
        <v>0</v>
      </c>
      <c r="I31" s="24">
        <f>IF(I35,G31/I35,0)</f>
        <v>0</v>
      </c>
      <c r="J31" s="25">
        <f>I31-H31</f>
        <v>0</v>
      </c>
      <c r="K31" s="26">
        <f>ABS(J31)</f>
        <v>0</v>
      </c>
      <c r="L31" s="17">
        <f>C31*99.1326</f>
        <v>0</v>
      </c>
    </row>
    <row r="32" spans="1:12" ht="4.5" customHeight="1" x14ac:dyDescent="0.15">
      <c r="A32" s="14"/>
      <c r="B32" s="15"/>
      <c r="C32" s="12"/>
      <c r="D32" s="10"/>
      <c r="E32" s="19"/>
      <c r="F32" s="8"/>
      <c r="G32" s="80"/>
      <c r="H32" s="8"/>
      <c r="I32" s="20"/>
      <c r="J32" s="21"/>
      <c r="K32" s="19"/>
    </row>
    <row r="33" spans="1:14" x14ac:dyDescent="0.15">
      <c r="A33" s="4" t="s">
        <v>44</v>
      </c>
      <c r="C33" s="5">
        <f>SUM(C12:C31)</f>
        <v>0</v>
      </c>
      <c r="D33" s="10">
        <f>SUM(D12:D31)</f>
        <v>0</v>
      </c>
      <c r="F33" s="5" t="s">
        <v>61</v>
      </c>
      <c r="G33" s="81">
        <f>SUM(G14:G31)</f>
        <v>0</v>
      </c>
      <c r="H33" s="27">
        <f>SUM(H14:H31)</f>
        <v>0</v>
      </c>
      <c r="I33" s="5">
        <f>SUM(I14:I31)</f>
        <v>0</v>
      </c>
      <c r="J33" s="28">
        <f>K33/17</f>
        <v>0</v>
      </c>
      <c r="K33" s="26">
        <f>SUM(K14:K31)</f>
        <v>0</v>
      </c>
      <c r="L33" s="17">
        <f>SUM(L12:L31)</f>
        <v>18.0152</v>
      </c>
    </row>
    <row r="34" spans="1:14" ht="4.5" customHeight="1" x14ac:dyDescent="0.15">
      <c r="A34" s="3"/>
      <c r="B34" s="3"/>
      <c r="C34" s="3"/>
      <c r="D34" s="30"/>
      <c r="F34" s="19"/>
      <c r="G34" s="19"/>
      <c r="H34" s="19"/>
      <c r="J34" s="19"/>
      <c r="K34" s="3"/>
    </row>
    <row r="35" spans="1:14" x14ac:dyDescent="0.15">
      <c r="A35" s="4" t="s">
        <v>35</v>
      </c>
      <c r="C35" s="75">
        <v>0</v>
      </c>
      <c r="D35" s="6"/>
      <c r="G35" s="99" t="s">
        <v>41</v>
      </c>
      <c r="H35" s="119"/>
      <c r="I35" s="42">
        <f>IF(H33,G33/H33,0)</f>
        <v>0</v>
      </c>
      <c r="J35" s="43" t="s">
        <v>24</v>
      </c>
      <c r="K35" s="3"/>
    </row>
    <row r="36" spans="1:14" ht="4.5" customHeight="1" thickBot="1" x14ac:dyDescent="0.2">
      <c r="A36" s="3"/>
      <c r="B36" s="3"/>
      <c r="C36" s="3"/>
      <c r="D36" s="30"/>
      <c r="H36" s="29"/>
      <c r="I36" s="29"/>
      <c r="J36" s="35"/>
      <c r="K36" s="3"/>
    </row>
    <row r="37" spans="1:14" ht="3" hidden="1" customHeight="1" thickBot="1" x14ac:dyDescent="0.2">
      <c r="A37" s="3"/>
      <c r="B37" s="4"/>
      <c r="C37" s="3"/>
      <c r="D37" s="10">
        <f>PRODUCT(C35,2.0158)</f>
        <v>0</v>
      </c>
      <c r="H37" s="29" t="s">
        <v>22</v>
      </c>
      <c r="I37" s="37">
        <f>I35*2.5</f>
        <v>0</v>
      </c>
      <c r="J37" s="34"/>
      <c r="K37" s="3"/>
    </row>
    <row r="38" spans="1:14" ht="13.5" hidden="1" customHeight="1" thickBot="1" x14ac:dyDescent="0.2">
      <c r="A38" s="3"/>
      <c r="B38" s="4"/>
      <c r="C38" s="3"/>
      <c r="D38" s="10"/>
      <c r="H38" s="29"/>
      <c r="I38" s="29"/>
      <c r="J38" s="36"/>
      <c r="K38" s="3"/>
    </row>
    <row r="39" spans="1:14" ht="13.5" hidden="1" customHeight="1" thickBot="1" x14ac:dyDescent="0.2">
      <c r="A39" s="3"/>
      <c r="B39" s="4"/>
      <c r="C39" s="3"/>
      <c r="D39" s="10">
        <f>IF(C33,PRODUCT(C33-1,18.0152),0)</f>
        <v>0</v>
      </c>
      <c r="H39" s="29"/>
      <c r="I39" s="29"/>
      <c r="J39" s="36"/>
      <c r="K39" s="3"/>
    </row>
    <row r="40" spans="1:14" ht="13.5" hidden="1" customHeight="1" thickBot="1" x14ac:dyDescent="0.2">
      <c r="A40" s="3"/>
      <c r="B40" s="3"/>
      <c r="C40" s="3"/>
      <c r="D40" s="10"/>
      <c r="H40" s="29"/>
      <c r="I40" s="29"/>
      <c r="J40" s="36"/>
      <c r="K40" s="3"/>
    </row>
    <row r="41" spans="1:14" ht="14" thickBot="1" x14ac:dyDescent="0.2">
      <c r="A41" s="4" t="s">
        <v>40</v>
      </c>
      <c r="C41" s="47">
        <f>D33-D37-D39</f>
        <v>0</v>
      </c>
      <c r="G41" s="99" t="s">
        <v>42</v>
      </c>
      <c r="H41" s="119"/>
      <c r="I41" s="42">
        <f>IF(I35,I35*2.5,0)</f>
        <v>0</v>
      </c>
      <c r="J41" s="45" t="s">
        <v>24</v>
      </c>
      <c r="K41" s="3"/>
    </row>
    <row r="42" spans="1:14" ht="4.5" customHeight="1" x14ac:dyDescent="0.15">
      <c r="K42" s="3"/>
    </row>
    <row r="43" spans="1:14" x14ac:dyDescent="0.15">
      <c r="F43" s="99" t="s">
        <v>33</v>
      </c>
      <c r="G43" s="118"/>
      <c r="H43" s="119"/>
      <c r="I43" s="42">
        <f>IF(I45,H7*1000000/I45,0)</f>
        <v>0</v>
      </c>
      <c r="J43" s="46" t="s">
        <v>24</v>
      </c>
      <c r="K43" s="3"/>
    </row>
    <row r="44" spans="1:14" ht="4.5" customHeight="1" x14ac:dyDescent="0.15">
      <c r="H44" s="29"/>
      <c r="I44" s="29"/>
      <c r="J44" s="36"/>
      <c r="K44" s="3"/>
    </row>
    <row r="45" spans="1:14" x14ac:dyDescent="0.15">
      <c r="G45" s="99" t="s">
        <v>34</v>
      </c>
      <c r="H45" s="119"/>
      <c r="I45" s="42">
        <f>IF(L33&gt;18.0152,L33,0)</f>
        <v>0</v>
      </c>
      <c r="J45" s="43" t="s">
        <v>25</v>
      </c>
      <c r="K45" s="3"/>
      <c r="N45" s="29"/>
    </row>
    <row r="46" spans="1:14" ht="12.75" customHeight="1" thickBot="1" x14ac:dyDescent="0.2">
      <c r="H46" s="29"/>
      <c r="I46" s="29"/>
      <c r="J46" s="36"/>
    </row>
    <row r="47" spans="1:14" ht="21" customHeight="1" thickBot="1" x14ac:dyDescent="0.2">
      <c r="H47" s="38" t="s">
        <v>51</v>
      </c>
      <c r="I47" s="39" t="str">
        <f>IF(AND(I41,I43),I41/I43*100," - ")</f>
        <v xml:space="preserve"> - </v>
      </c>
      <c r="J47" s="40" t="s">
        <v>26</v>
      </c>
    </row>
    <row r="48" spans="1:14" ht="66" customHeight="1" x14ac:dyDescent="0.15">
      <c r="A48" s="18"/>
      <c r="B48" s="18"/>
      <c r="C48" s="18"/>
      <c r="D48" s="18"/>
      <c r="E48" s="18"/>
      <c r="F48" s="18"/>
      <c r="G48" s="18"/>
      <c r="H48" s="18"/>
      <c r="I48" s="18"/>
      <c r="J48" s="18"/>
    </row>
    <row r="49" spans="1:11" ht="12" customHeight="1" x14ac:dyDescent="0.15">
      <c r="A49" s="56"/>
      <c r="J49" s="4"/>
      <c r="K49" s="4" t="s">
        <v>62</v>
      </c>
    </row>
    <row r="50" spans="1:11" ht="12" customHeight="1" x14ac:dyDescent="0.15">
      <c r="A50" s="3"/>
      <c r="J50" s="4"/>
      <c r="K50" s="4" t="s">
        <v>63</v>
      </c>
    </row>
    <row r="51" spans="1:11" ht="12" customHeight="1" x14ac:dyDescent="0.15">
      <c r="J51" s="4"/>
      <c r="K51" s="4" t="s">
        <v>64</v>
      </c>
    </row>
  </sheetData>
  <mergeCells count="22">
    <mergeCell ref="F43:H43"/>
    <mergeCell ref="G45:H45"/>
    <mergeCell ref="I26:I27"/>
    <mergeCell ref="J26:J27"/>
    <mergeCell ref="G35:H35"/>
    <mergeCell ref="G41:H41"/>
    <mergeCell ref="A7:F7"/>
    <mergeCell ref="A9:C9"/>
    <mergeCell ref="F9:J9"/>
    <mergeCell ref="K26:K27"/>
    <mergeCell ref="F10:F12"/>
    <mergeCell ref="G10:G12"/>
    <mergeCell ref="H10:H12"/>
    <mergeCell ref="I10:I12"/>
    <mergeCell ref="J10:J12"/>
    <mergeCell ref="H26:H27"/>
    <mergeCell ref="G2:J2"/>
    <mergeCell ref="A2:F2"/>
    <mergeCell ref="A5:F5"/>
    <mergeCell ref="A3:G3"/>
    <mergeCell ref="H3:J3"/>
    <mergeCell ref="H5:J5"/>
  </mergeCells>
  <phoneticPr fontId="0" type="noConversion"/>
  <printOptions horizontalCentered="1"/>
  <pageMargins left="0.49" right="0.59055118110236227" top="0.39370078740157483" bottom="0.39370078740157483" header="0" footer="0"/>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topLeftCell="A4" workbookViewId="0">
      <selection activeCell="A49" sqref="A49:J51"/>
    </sheetView>
  </sheetViews>
  <sheetFormatPr baseColWidth="10" defaultRowHeight="13" x14ac:dyDescent="0.15"/>
  <cols>
    <col min="1" max="1" width="14.6640625" style="17" customWidth="1"/>
    <col min="2" max="2" width="12.5" style="17" hidden="1" customWidth="1"/>
    <col min="3" max="3" width="12.6640625" style="17" customWidth="1"/>
    <col min="4" max="4" width="0.1640625" style="17" hidden="1" customWidth="1"/>
    <col min="5" max="5" width="0.6640625" style="17" customWidth="1"/>
    <col min="6" max="6" width="10.1640625" style="17" customWidth="1"/>
    <col min="7" max="7" width="13.6640625" style="17" customWidth="1"/>
    <col min="8" max="8" width="10.6640625" style="17" customWidth="1"/>
    <col min="9" max="9" width="13.6640625" style="17" customWidth="1"/>
    <col min="10" max="10" width="10.6640625" style="17" customWidth="1"/>
    <col min="11" max="11" width="13.5" style="17" hidden="1" customWidth="1"/>
    <col min="12" max="12" width="15.6640625" style="17" hidden="1" customWidth="1"/>
    <col min="13" max="14" width="11.5" style="16" customWidth="1"/>
  </cols>
  <sheetData>
    <row r="1" spans="1:12" ht="140.25" customHeight="1" x14ac:dyDescent="0.15"/>
    <row r="2" spans="1:12" ht="33.75" customHeight="1" x14ac:dyDescent="0.15">
      <c r="A2" s="98" t="s">
        <v>31</v>
      </c>
      <c r="B2" s="98"/>
      <c r="C2" s="98"/>
      <c r="D2" s="98"/>
      <c r="E2" s="98"/>
      <c r="F2" s="98"/>
      <c r="G2" s="121"/>
      <c r="H2" s="121"/>
      <c r="I2" s="121"/>
      <c r="J2" s="121"/>
    </row>
    <row r="3" spans="1:12" ht="32.25" customHeight="1" x14ac:dyDescent="0.15">
      <c r="A3" s="100" t="s">
        <v>59</v>
      </c>
      <c r="B3" s="100"/>
      <c r="C3" s="100"/>
      <c r="D3" s="100"/>
      <c r="E3" s="100"/>
      <c r="F3" s="100"/>
      <c r="G3" s="100"/>
      <c r="H3" s="123" t="s">
        <v>58</v>
      </c>
      <c r="I3" s="123"/>
      <c r="J3" s="123"/>
    </row>
    <row r="4" spans="1:12" ht="15" customHeight="1" x14ac:dyDescent="0.15">
      <c r="A4" s="55"/>
      <c r="B4" s="55"/>
      <c r="C4" s="55"/>
      <c r="D4" s="55"/>
      <c r="E4" s="55"/>
      <c r="F4" s="55"/>
      <c r="G4" s="55"/>
      <c r="H4" s="55"/>
      <c r="I4" s="55"/>
      <c r="J4" s="55"/>
    </row>
    <row r="5" spans="1:12" ht="14.25" customHeight="1" x14ac:dyDescent="0.15">
      <c r="A5" s="99" t="s">
        <v>55</v>
      </c>
      <c r="B5" s="99"/>
      <c r="C5" s="99"/>
      <c r="D5" s="99"/>
      <c r="E5" s="99"/>
      <c r="F5" s="99"/>
      <c r="H5" s="103"/>
      <c r="I5" s="104"/>
      <c r="J5" s="104"/>
    </row>
    <row r="6" spans="1:12" ht="4.5" customHeight="1" x14ac:dyDescent="0.15"/>
    <row r="7" spans="1:12" ht="13.5" customHeight="1" x14ac:dyDescent="0.15">
      <c r="A7" s="99" t="s">
        <v>42</v>
      </c>
      <c r="B7" s="99"/>
      <c r="C7" s="99"/>
      <c r="D7" s="99"/>
      <c r="E7" s="99"/>
      <c r="F7" s="99"/>
      <c r="H7" s="48">
        <v>10</v>
      </c>
      <c r="I7" s="17" t="s">
        <v>30</v>
      </c>
    </row>
    <row r="8" spans="1:12" ht="15" customHeight="1" x14ac:dyDescent="0.15"/>
    <row r="9" spans="1:12" ht="15.75" customHeight="1" x14ac:dyDescent="0.15">
      <c r="A9" s="105" t="s">
        <v>49</v>
      </c>
      <c r="B9" s="106"/>
      <c r="C9" s="107"/>
      <c r="F9" s="108" t="s">
        <v>50</v>
      </c>
      <c r="G9" s="109"/>
      <c r="H9" s="109"/>
      <c r="I9" s="109"/>
      <c r="J9" s="110"/>
    </row>
    <row r="10" spans="1:12" ht="12.75" customHeight="1" x14ac:dyDescent="0.15">
      <c r="A10" s="8" t="s">
        <v>52</v>
      </c>
      <c r="B10" s="9"/>
      <c r="C10" s="8" t="s">
        <v>43</v>
      </c>
      <c r="D10" s="11"/>
      <c r="E10" s="19"/>
      <c r="F10" s="111" t="s">
        <v>52</v>
      </c>
      <c r="G10" s="114" t="s">
        <v>48</v>
      </c>
      <c r="H10" s="111" t="s">
        <v>38</v>
      </c>
      <c r="I10" s="111" t="s">
        <v>32</v>
      </c>
      <c r="J10" s="111" t="s">
        <v>39</v>
      </c>
      <c r="K10" s="19"/>
    </row>
    <row r="11" spans="1:12" ht="4.5" customHeight="1" x14ac:dyDescent="0.15">
      <c r="A11" s="1"/>
      <c r="B11" s="2"/>
      <c r="C11" s="1"/>
      <c r="D11" s="11"/>
      <c r="E11" s="19"/>
      <c r="F11" s="112"/>
      <c r="G11" s="115"/>
      <c r="H11" s="112"/>
      <c r="I11" s="112"/>
      <c r="J11" s="112"/>
      <c r="K11" s="19"/>
    </row>
    <row r="12" spans="1:12" x14ac:dyDescent="0.15">
      <c r="A12" s="8" t="s">
        <v>0</v>
      </c>
      <c r="B12" s="7">
        <v>89.093999999999994</v>
      </c>
      <c r="C12" s="74">
        <v>0</v>
      </c>
      <c r="D12" s="10">
        <f t="shared" ref="D12:D31" si="0">PRODUCT(B12,C12)</f>
        <v>0</v>
      </c>
      <c r="E12" s="19"/>
      <c r="F12" s="113"/>
      <c r="G12" s="116"/>
      <c r="H12" s="113"/>
      <c r="I12" s="113"/>
      <c r="J12" s="113"/>
      <c r="L12" s="17">
        <f>C12*71.0788</f>
        <v>0</v>
      </c>
    </row>
    <row r="13" spans="1:12" x14ac:dyDescent="0.15">
      <c r="A13" s="8" t="s">
        <v>1</v>
      </c>
      <c r="B13" s="7">
        <v>174.2028</v>
      </c>
      <c r="C13" s="74">
        <v>0</v>
      </c>
      <c r="D13" s="10">
        <f t="shared" si="0"/>
        <v>0</v>
      </c>
      <c r="E13" s="19"/>
      <c r="F13" s="8" t="s">
        <v>3</v>
      </c>
      <c r="G13" s="82"/>
      <c r="H13" s="23">
        <f>SUM(C14,C15)</f>
        <v>0</v>
      </c>
      <c r="I13" s="24">
        <f>IF(I35,G13/I35,)</f>
        <v>0</v>
      </c>
      <c r="J13" s="25">
        <f>I13-H13</f>
        <v>0</v>
      </c>
      <c r="K13" s="26">
        <f t="shared" ref="K13:K26" si="1">ABS(J13)</f>
        <v>0</v>
      </c>
      <c r="L13" s="17">
        <f>C13*156.1876</f>
        <v>0</v>
      </c>
    </row>
    <row r="14" spans="1:12" x14ac:dyDescent="0.15">
      <c r="A14" s="8" t="s">
        <v>2</v>
      </c>
      <c r="B14" s="7">
        <v>132.1191</v>
      </c>
      <c r="C14" s="74">
        <v>0</v>
      </c>
      <c r="D14" s="10">
        <f t="shared" si="0"/>
        <v>0</v>
      </c>
      <c r="E14" s="19"/>
      <c r="F14" s="8" t="s">
        <v>6</v>
      </c>
      <c r="G14" s="82"/>
      <c r="H14" s="23">
        <f>SUM(C17,C18)</f>
        <v>0</v>
      </c>
      <c r="I14" s="24">
        <f>IF(I35,G14/I35,0)</f>
        <v>0</v>
      </c>
      <c r="J14" s="25">
        <f t="shared" ref="J14:J25" si="2">I14-H14</f>
        <v>0</v>
      </c>
      <c r="K14" s="26">
        <f t="shared" si="1"/>
        <v>0</v>
      </c>
      <c r="L14" s="17">
        <f>C14*114.1039</f>
        <v>0</v>
      </c>
    </row>
    <row r="15" spans="1:12" x14ac:dyDescent="0.15">
      <c r="A15" s="8" t="s">
        <v>3</v>
      </c>
      <c r="B15" s="7">
        <v>133.10380000000001</v>
      </c>
      <c r="C15" s="74">
        <v>0</v>
      </c>
      <c r="D15" s="10">
        <f t="shared" si="0"/>
        <v>0</v>
      </c>
      <c r="E15" s="19"/>
      <c r="F15" s="9" t="s">
        <v>27</v>
      </c>
      <c r="G15" s="85"/>
      <c r="H15" s="49">
        <f>C16</f>
        <v>0</v>
      </c>
      <c r="I15" s="24">
        <f>IF(I35,G15/I35,0)</f>
        <v>0</v>
      </c>
      <c r="J15" s="25">
        <f t="shared" si="2"/>
        <v>0</v>
      </c>
      <c r="K15" s="26">
        <f t="shared" si="1"/>
        <v>0</v>
      </c>
      <c r="L15" s="17">
        <f>C15*115.0886</f>
        <v>0</v>
      </c>
    </row>
    <row r="16" spans="1:12" x14ac:dyDescent="0.15">
      <c r="A16" s="8" t="s">
        <v>4</v>
      </c>
      <c r="B16" s="7">
        <v>179.19669999999999</v>
      </c>
      <c r="C16" s="74">
        <v>0</v>
      </c>
      <c r="D16" s="10">
        <f t="shared" si="0"/>
        <v>0</v>
      </c>
      <c r="E16" s="19"/>
      <c r="F16" s="8" t="s">
        <v>15</v>
      </c>
      <c r="G16" s="82"/>
      <c r="H16" s="23">
        <f>C27</f>
        <v>0</v>
      </c>
      <c r="I16" s="24">
        <f>IF(I35,G16/I35,0)</f>
        <v>0</v>
      </c>
      <c r="J16" s="25">
        <f t="shared" si="2"/>
        <v>0</v>
      </c>
      <c r="K16" s="26">
        <f t="shared" si="1"/>
        <v>0</v>
      </c>
      <c r="L16" s="17">
        <f>C16*161.1815</f>
        <v>0</v>
      </c>
    </row>
    <row r="17" spans="1:12" x14ac:dyDescent="0.15">
      <c r="A17" s="8" t="s">
        <v>5</v>
      </c>
      <c r="B17" s="7">
        <v>146.14599999999999</v>
      </c>
      <c r="C17" s="74">
        <v>0</v>
      </c>
      <c r="D17" s="10">
        <f t="shared" si="0"/>
        <v>0</v>
      </c>
      <c r="E17" s="19"/>
      <c r="F17" s="8" t="s">
        <v>7</v>
      </c>
      <c r="G17" s="82"/>
      <c r="H17" s="23">
        <f>C19</f>
        <v>0</v>
      </c>
      <c r="I17" s="24">
        <f>IF(I35,G17/I35,0)</f>
        <v>0</v>
      </c>
      <c r="J17" s="25">
        <f t="shared" si="2"/>
        <v>0</v>
      </c>
      <c r="K17" s="26">
        <f t="shared" si="1"/>
        <v>0</v>
      </c>
      <c r="L17" s="17">
        <f>C17*128.1308</f>
        <v>0</v>
      </c>
    </row>
    <row r="18" spans="1:12" x14ac:dyDescent="0.15">
      <c r="A18" s="8" t="s">
        <v>6</v>
      </c>
      <c r="B18" s="7">
        <v>147.13069999999999</v>
      </c>
      <c r="C18" s="74">
        <v>0</v>
      </c>
      <c r="D18" s="10">
        <f t="shared" si="0"/>
        <v>0</v>
      </c>
      <c r="E18" s="19"/>
      <c r="F18" s="8" t="s">
        <v>8</v>
      </c>
      <c r="G18" s="83"/>
      <c r="H18" s="23">
        <f>C20</f>
        <v>0</v>
      </c>
      <c r="I18" s="24">
        <f>IF(I35,G18/I35,0)</f>
        <v>0</v>
      </c>
      <c r="J18" s="25">
        <f t="shared" si="2"/>
        <v>0</v>
      </c>
      <c r="K18" s="26">
        <f t="shared" si="1"/>
        <v>0</v>
      </c>
      <c r="L18" s="17">
        <f>C18*129.1155</f>
        <v>0</v>
      </c>
    </row>
    <row r="19" spans="1:12" x14ac:dyDescent="0.15">
      <c r="A19" s="8" t="s">
        <v>7</v>
      </c>
      <c r="B19" s="7">
        <v>75.0672</v>
      </c>
      <c r="C19" s="74">
        <v>0</v>
      </c>
      <c r="D19" s="10">
        <f t="shared" si="0"/>
        <v>0</v>
      </c>
      <c r="E19" s="19"/>
      <c r="F19" s="8" t="s">
        <v>1</v>
      </c>
      <c r="G19" s="83"/>
      <c r="H19" s="23">
        <f>C13</f>
        <v>0</v>
      </c>
      <c r="I19" s="24">
        <f>IF(I35,G19/I35,0)</f>
        <v>0</v>
      </c>
      <c r="J19" s="25">
        <f t="shared" si="2"/>
        <v>0</v>
      </c>
      <c r="K19" s="26">
        <f t="shared" si="1"/>
        <v>0</v>
      </c>
      <c r="L19" s="17">
        <f>C19*57.052</f>
        <v>0</v>
      </c>
    </row>
    <row r="20" spans="1:12" x14ac:dyDescent="0.15">
      <c r="A20" s="8" t="s">
        <v>8</v>
      </c>
      <c r="B20" s="7">
        <v>155.15639999999999</v>
      </c>
      <c r="C20" s="74">
        <v>0</v>
      </c>
      <c r="D20" s="10">
        <f t="shared" si="0"/>
        <v>0</v>
      </c>
      <c r="E20" s="19"/>
      <c r="F20" s="8" t="s">
        <v>16</v>
      </c>
      <c r="G20" s="82"/>
      <c r="H20" s="23">
        <f>C28</f>
        <v>0</v>
      </c>
      <c r="I20" s="24">
        <f>IF(I35,G20/I35,0)</f>
        <v>0</v>
      </c>
      <c r="J20" s="25">
        <f t="shared" si="2"/>
        <v>0</v>
      </c>
      <c r="K20" s="26">
        <f t="shared" si="1"/>
        <v>0</v>
      </c>
      <c r="L20" s="17">
        <f>C20*137.1412</f>
        <v>0</v>
      </c>
    </row>
    <row r="21" spans="1:12" x14ac:dyDescent="0.15">
      <c r="A21" s="8" t="s">
        <v>9</v>
      </c>
      <c r="B21" s="7">
        <v>131.1747</v>
      </c>
      <c r="C21" s="74">
        <v>0</v>
      </c>
      <c r="D21" s="10">
        <f t="shared" si="0"/>
        <v>0</v>
      </c>
      <c r="E21" s="19"/>
      <c r="F21" s="8" t="s">
        <v>0</v>
      </c>
      <c r="G21" s="82"/>
      <c r="H21" s="23">
        <f>C12</f>
        <v>0</v>
      </c>
      <c r="I21" s="24">
        <f>IF(I35,G21/I35,0)</f>
        <v>0</v>
      </c>
      <c r="J21" s="25">
        <f t="shared" si="2"/>
        <v>0</v>
      </c>
      <c r="K21" s="26">
        <f t="shared" si="1"/>
        <v>0</v>
      </c>
      <c r="L21" s="17">
        <f>C21*113.1595</f>
        <v>0</v>
      </c>
    </row>
    <row r="22" spans="1:12" x14ac:dyDescent="0.15">
      <c r="A22" s="8" t="s">
        <v>10</v>
      </c>
      <c r="B22" s="7">
        <v>131.1747</v>
      </c>
      <c r="C22" s="74">
        <v>0</v>
      </c>
      <c r="D22" s="10">
        <f t="shared" si="0"/>
        <v>0</v>
      </c>
      <c r="E22" s="19"/>
      <c r="F22" s="8" t="s">
        <v>14</v>
      </c>
      <c r="G22" s="82"/>
      <c r="H22" s="23">
        <f>C26</f>
        <v>0</v>
      </c>
      <c r="I22" s="24">
        <f>IF(I35,G22/I35,0)</f>
        <v>0</v>
      </c>
      <c r="J22" s="25">
        <f t="shared" si="2"/>
        <v>0</v>
      </c>
      <c r="K22" s="26">
        <f t="shared" si="1"/>
        <v>0</v>
      </c>
      <c r="L22" s="17">
        <f>C22*113.1595</f>
        <v>0</v>
      </c>
    </row>
    <row r="23" spans="1:12" x14ac:dyDescent="0.15">
      <c r="A23" s="8" t="s">
        <v>11</v>
      </c>
      <c r="B23" s="7">
        <v>146.18940000000001</v>
      </c>
      <c r="C23" s="74">
        <v>0</v>
      </c>
      <c r="D23" s="10">
        <f t="shared" si="0"/>
        <v>0</v>
      </c>
      <c r="E23" s="19"/>
      <c r="F23" s="8" t="s">
        <v>18</v>
      </c>
      <c r="G23" s="82"/>
      <c r="H23" s="23">
        <f>C30</f>
        <v>0</v>
      </c>
      <c r="I23" s="24">
        <f>IF(I35,G23/I35,0)</f>
        <v>0</v>
      </c>
      <c r="J23" s="25">
        <f t="shared" si="2"/>
        <v>0</v>
      </c>
      <c r="K23" s="26">
        <f t="shared" si="1"/>
        <v>0</v>
      </c>
      <c r="L23" s="17">
        <f>C23*128.1742</f>
        <v>0</v>
      </c>
    </row>
    <row r="24" spans="1:12" x14ac:dyDescent="0.15">
      <c r="A24" s="8" t="s">
        <v>12</v>
      </c>
      <c r="B24" s="7">
        <v>149.21379999999999</v>
      </c>
      <c r="C24" s="74">
        <v>0</v>
      </c>
      <c r="D24" s="10">
        <f t="shared" si="0"/>
        <v>0</v>
      </c>
      <c r="E24" s="19"/>
      <c r="F24" s="8" t="s">
        <v>19</v>
      </c>
      <c r="G24" s="82"/>
      <c r="H24" s="23">
        <f>C31</f>
        <v>0</v>
      </c>
      <c r="I24" s="24">
        <f>IF(I35,G24/I35,0)</f>
        <v>0</v>
      </c>
      <c r="J24" s="25">
        <f t="shared" si="2"/>
        <v>0</v>
      </c>
      <c r="K24" s="26">
        <f t="shared" si="1"/>
        <v>0</v>
      </c>
      <c r="L24" s="17">
        <f>C24*131.1986</f>
        <v>0</v>
      </c>
    </row>
    <row r="25" spans="1:12" x14ac:dyDescent="0.15">
      <c r="A25" s="8" t="s">
        <v>13</v>
      </c>
      <c r="B25" s="7">
        <v>165.1918</v>
      </c>
      <c r="C25" s="74">
        <v>0</v>
      </c>
      <c r="D25" s="10">
        <f t="shared" si="0"/>
        <v>0</v>
      </c>
      <c r="E25" s="19"/>
      <c r="F25" s="8" t="s">
        <v>12</v>
      </c>
      <c r="G25" s="82"/>
      <c r="H25" s="23">
        <f>C24</f>
        <v>0</v>
      </c>
      <c r="I25" s="24">
        <f>IF(I35,G25/I35,0)</f>
        <v>0</v>
      </c>
      <c r="J25" s="25">
        <f t="shared" si="2"/>
        <v>0</v>
      </c>
      <c r="K25" s="26">
        <f t="shared" si="1"/>
        <v>0</v>
      </c>
      <c r="L25" s="17">
        <f>C25*147.1766</f>
        <v>0</v>
      </c>
    </row>
    <row r="26" spans="1:12" x14ac:dyDescent="0.15">
      <c r="A26" s="8" t="s">
        <v>14</v>
      </c>
      <c r="B26" s="7">
        <v>115.1319</v>
      </c>
      <c r="C26" s="74">
        <v>0</v>
      </c>
      <c r="D26" s="10">
        <f t="shared" si="0"/>
        <v>0</v>
      </c>
      <c r="E26" s="19"/>
      <c r="F26" s="8" t="s">
        <v>20</v>
      </c>
      <c r="G26" s="83"/>
      <c r="H26" s="117">
        <f>C35</f>
        <v>0</v>
      </c>
      <c r="I26" s="120">
        <f>IF(I35,(G26+G27)/I35,0)</f>
        <v>0</v>
      </c>
      <c r="J26" s="120">
        <f>I26-H26</f>
        <v>0</v>
      </c>
      <c r="K26" s="122">
        <f t="shared" si="1"/>
        <v>0</v>
      </c>
      <c r="L26" s="17">
        <f>C26*97.1167</f>
        <v>0</v>
      </c>
    </row>
    <row r="27" spans="1:12" x14ac:dyDescent="0.15">
      <c r="A27" s="8" t="s">
        <v>15</v>
      </c>
      <c r="B27" s="7">
        <v>105.0934</v>
      </c>
      <c r="C27" s="74">
        <v>0</v>
      </c>
      <c r="D27" s="10">
        <f t="shared" si="0"/>
        <v>0</v>
      </c>
      <c r="E27" s="19"/>
      <c r="F27" s="8" t="s">
        <v>21</v>
      </c>
      <c r="G27" s="83"/>
      <c r="H27" s="117"/>
      <c r="I27" s="117"/>
      <c r="J27" s="120"/>
      <c r="K27" s="122"/>
      <c r="L27" s="17">
        <f>C27*87.0782</f>
        <v>0</v>
      </c>
    </row>
    <row r="28" spans="1:12" x14ac:dyDescent="0.15">
      <c r="A28" s="8" t="s">
        <v>16</v>
      </c>
      <c r="B28" s="7">
        <v>119.1203</v>
      </c>
      <c r="C28" s="74">
        <v>0</v>
      </c>
      <c r="D28" s="10">
        <f t="shared" si="0"/>
        <v>0</v>
      </c>
      <c r="E28" s="19"/>
      <c r="F28" s="8" t="s">
        <v>9</v>
      </c>
      <c r="G28" s="82"/>
      <c r="H28" s="23">
        <f>C21</f>
        <v>0</v>
      </c>
      <c r="I28" s="24">
        <f>IF(I35,G28/I35,0)</f>
        <v>0</v>
      </c>
      <c r="J28" s="25">
        <f>I28-H28</f>
        <v>0</v>
      </c>
      <c r="K28" s="26">
        <f>ABS(J28)</f>
        <v>0</v>
      </c>
      <c r="L28" s="17">
        <f>C28*101.1051</f>
        <v>0</v>
      </c>
    </row>
    <row r="29" spans="1:12" x14ac:dyDescent="0.15">
      <c r="A29" s="8" t="s">
        <v>17</v>
      </c>
      <c r="B29" s="7">
        <v>204.2285</v>
      </c>
      <c r="C29" s="74">
        <v>0</v>
      </c>
      <c r="D29" s="10">
        <f t="shared" si="0"/>
        <v>0</v>
      </c>
      <c r="E29" s="19"/>
      <c r="F29" s="8" t="s">
        <v>10</v>
      </c>
      <c r="G29" s="82"/>
      <c r="H29" s="23">
        <f>C22</f>
        <v>0</v>
      </c>
      <c r="I29" s="24">
        <f>IF(I35,G29/I35,0)</f>
        <v>0</v>
      </c>
      <c r="J29" s="25">
        <f>I29-H29</f>
        <v>0</v>
      </c>
      <c r="K29" s="26">
        <f>ABS(J29)</f>
        <v>0</v>
      </c>
      <c r="L29" s="17">
        <v>18.0152</v>
      </c>
    </row>
    <row r="30" spans="1:12" x14ac:dyDescent="0.15">
      <c r="A30" s="8" t="s">
        <v>18</v>
      </c>
      <c r="B30" s="7">
        <v>181.19120000000001</v>
      </c>
      <c r="C30" s="74">
        <v>0</v>
      </c>
      <c r="D30" s="10">
        <f t="shared" si="0"/>
        <v>0</v>
      </c>
      <c r="E30" s="19"/>
      <c r="F30" s="8" t="s">
        <v>13</v>
      </c>
      <c r="G30" s="82"/>
      <c r="H30" s="23">
        <f>C25</f>
        <v>0</v>
      </c>
      <c r="I30" s="24">
        <f>IF(I35,G30/I35,0)</f>
        <v>0</v>
      </c>
      <c r="J30" s="25">
        <f>I30-H30</f>
        <v>0</v>
      </c>
      <c r="K30" s="26">
        <f>ABS(J30)</f>
        <v>0</v>
      </c>
      <c r="L30" s="17">
        <f>C30*163.176</f>
        <v>0</v>
      </c>
    </row>
    <row r="31" spans="1:12" x14ac:dyDescent="0.15">
      <c r="A31" s="8" t="s">
        <v>19</v>
      </c>
      <c r="B31" s="7">
        <v>117.1478</v>
      </c>
      <c r="C31" s="74">
        <v>0</v>
      </c>
      <c r="D31" s="10">
        <f t="shared" si="0"/>
        <v>0</v>
      </c>
      <c r="E31" s="19"/>
      <c r="F31" s="8" t="s">
        <v>11</v>
      </c>
      <c r="G31" s="82"/>
      <c r="H31" s="23">
        <f>C23</f>
        <v>0</v>
      </c>
      <c r="I31" s="24">
        <f>IF(I35,G31/I35,0)</f>
        <v>0</v>
      </c>
      <c r="J31" s="25">
        <f>I31-H31</f>
        <v>0</v>
      </c>
      <c r="K31" s="26">
        <f>ABS(J31)</f>
        <v>0</v>
      </c>
      <c r="L31" s="17">
        <f>C31*99.1326</f>
        <v>0</v>
      </c>
    </row>
    <row r="32" spans="1:12" ht="4.5" customHeight="1" x14ac:dyDescent="0.15">
      <c r="A32" s="14"/>
      <c r="B32" s="15"/>
      <c r="C32" s="12"/>
      <c r="D32" s="10"/>
      <c r="E32" s="19"/>
      <c r="F32" s="14"/>
      <c r="G32" s="22"/>
      <c r="H32" s="8"/>
      <c r="I32" s="20"/>
      <c r="J32" s="21"/>
      <c r="K32" s="19"/>
    </row>
    <row r="33" spans="1:12" x14ac:dyDescent="0.15">
      <c r="A33" s="4" t="s">
        <v>44</v>
      </c>
      <c r="C33" s="5">
        <f>SUM(C12:C31)</f>
        <v>0</v>
      </c>
      <c r="D33" s="10">
        <f>SUM(D12:D31)</f>
        <v>0</v>
      </c>
      <c r="F33" s="50" t="s">
        <v>44</v>
      </c>
      <c r="G33" s="81">
        <f>SUM(G13:G31)</f>
        <v>0</v>
      </c>
      <c r="H33" s="27">
        <f>SUM(H13:H31)</f>
        <v>0</v>
      </c>
      <c r="I33" s="5">
        <f>SUM(I13:I31)</f>
        <v>0</v>
      </c>
      <c r="J33" s="28">
        <f>K33/18</f>
        <v>0</v>
      </c>
      <c r="K33" s="26">
        <f>SUM(K13:K31)</f>
        <v>0</v>
      </c>
      <c r="L33" s="17">
        <f>SUM(L12:L31)</f>
        <v>18.0152</v>
      </c>
    </row>
    <row r="34" spans="1:12" ht="4.5" customHeight="1" x14ac:dyDescent="0.15">
      <c r="A34" s="3"/>
      <c r="B34" s="3"/>
      <c r="C34" s="3"/>
      <c r="D34" s="30"/>
      <c r="F34" s="19"/>
      <c r="G34" s="19"/>
      <c r="H34" s="19"/>
      <c r="J34" s="19"/>
      <c r="K34" s="3"/>
    </row>
    <row r="35" spans="1:12" x14ac:dyDescent="0.15">
      <c r="A35" s="4" t="s">
        <v>35</v>
      </c>
      <c r="C35" s="77">
        <v>0</v>
      </c>
      <c r="D35" s="6"/>
      <c r="G35" s="99" t="s">
        <v>41</v>
      </c>
      <c r="H35" s="119"/>
      <c r="I35" s="42">
        <f>IF(H33,G33/H33,0)</f>
        <v>0</v>
      </c>
      <c r="J35" s="43" t="s">
        <v>24</v>
      </c>
      <c r="K35" s="3"/>
    </row>
    <row r="36" spans="1:12" ht="4.5" customHeight="1" x14ac:dyDescent="0.15">
      <c r="A36" s="3"/>
      <c r="B36" s="3"/>
      <c r="C36" s="3"/>
      <c r="D36" s="30"/>
      <c r="G36" s="3"/>
      <c r="H36" s="4"/>
      <c r="I36" s="29"/>
      <c r="J36" s="35"/>
      <c r="K36" s="3"/>
    </row>
    <row r="37" spans="1:12" ht="3" hidden="1" customHeight="1" thickBot="1" x14ac:dyDescent="0.2">
      <c r="A37" s="3"/>
      <c r="B37" s="4"/>
      <c r="C37" s="3"/>
      <c r="D37" s="10">
        <f>PRODUCT(C35,2.0158)</f>
        <v>0</v>
      </c>
      <c r="H37" s="29" t="s">
        <v>22</v>
      </c>
      <c r="I37" s="37">
        <f>I35*2.5</f>
        <v>0</v>
      </c>
      <c r="J37" s="34"/>
      <c r="K37" s="3"/>
    </row>
    <row r="38" spans="1:12" ht="13.5" hidden="1" customHeight="1" thickBot="1" x14ac:dyDescent="0.2">
      <c r="A38" s="3"/>
      <c r="B38" s="4"/>
      <c r="C38" s="3"/>
      <c r="D38" s="10"/>
      <c r="H38" s="29"/>
      <c r="I38" s="29"/>
      <c r="J38" s="36"/>
      <c r="K38" s="3"/>
    </row>
    <row r="39" spans="1:12" ht="13.5" hidden="1" customHeight="1" thickBot="1" x14ac:dyDescent="0.2">
      <c r="A39" s="3"/>
      <c r="B39" s="4"/>
      <c r="C39" s="3"/>
      <c r="D39" s="10">
        <f>IF(C33,PRODUCT(C33-1,18.0152),0)</f>
        <v>0</v>
      </c>
      <c r="H39" s="29"/>
      <c r="I39" s="29"/>
      <c r="J39" s="36"/>
      <c r="K39" s="3"/>
    </row>
    <row r="40" spans="1:12" ht="13.5" hidden="1" customHeight="1" thickBot="1" x14ac:dyDescent="0.2">
      <c r="A40" s="3"/>
      <c r="B40" s="3"/>
      <c r="C40" s="3"/>
      <c r="D40" s="10"/>
      <c r="H40" s="29"/>
      <c r="I40" s="29"/>
      <c r="J40" s="36"/>
      <c r="K40" s="3"/>
    </row>
    <row r="41" spans="1:12" x14ac:dyDescent="0.15">
      <c r="A41" s="4" t="s">
        <v>40</v>
      </c>
      <c r="C41" s="61">
        <f>D33-D37-D39</f>
        <v>0</v>
      </c>
      <c r="G41" s="99" t="s">
        <v>42</v>
      </c>
      <c r="H41" s="119"/>
      <c r="I41" s="44">
        <f>I35*2.5</f>
        <v>0</v>
      </c>
      <c r="J41" s="45" t="s">
        <v>24</v>
      </c>
      <c r="K41" s="3"/>
    </row>
    <row r="42" spans="1:12" ht="4.5" customHeight="1" x14ac:dyDescent="0.15">
      <c r="K42" s="3"/>
    </row>
    <row r="43" spans="1:12" x14ac:dyDescent="0.15">
      <c r="F43" s="99" t="s">
        <v>33</v>
      </c>
      <c r="G43" s="118"/>
      <c r="H43" s="119"/>
      <c r="I43" s="42">
        <f>IF(H7,IF(I45,H7*1000000/I45,0),0)</f>
        <v>0</v>
      </c>
      <c r="J43" s="46" t="s">
        <v>24</v>
      </c>
      <c r="K43" s="3"/>
    </row>
    <row r="44" spans="1:12" ht="4.5" customHeight="1" x14ac:dyDescent="0.15">
      <c r="H44" s="29"/>
      <c r="I44" s="29"/>
      <c r="J44" s="36"/>
      <c r="K44" s="3"/>
    </row>
    <row r="45" spans="1:12" x14ac:dyDescent="0.15">
      <c r="G45" s="99" t="s">
        <v>34</v>
      </c>
      <c r="H45" s="119"/>
      <c r="I45" s="42">
        <f>IF(C33,L33,0)</f>
        <v>0</v>
      </c>
      <c r="J45" s="43" t="s">
        <v>25</v>
      </c>
      <c r="K45" s="3"/>
    </row>
    <row r="46" spans="1:12" ht="12.75" customHeight="1" thickBot="1" x14ac:dyDescent="0.2">
      <c r="H46" s="29"/>
      <c r="I46" s="29"/>
      <c r="J46" s="36"/>
    </row>
    <row r="47" spans="1:12" ht="21" customHeight="1" thickBot="1" x14ac:dyDescent="0.2">
      <c r="H47" s="38" t="s">
        <v>51</v>
      </c>
      <c r="I47" s="39" t="str">
        <f>IF(AND(I41,I43),I41/I43*100," - ")</f>
        <v xml:space="preserve"> - </v>
      </c>
      <c r="J47" s="40" t="s">
        <v>26</v>
      </c>
    </row>
    <row r="48" spans="1:12" ht="66" customHeight="1" x14ac:dyDescent="0.15">
      <c r="A48" s="18"/>
      <c r="B48" s="18"/>
      <c r="C48" s="18"/>
      <c r="D48" s="18"/>
      <c r="E48" s="18"/>
      <c r="F48" s="18"/>
      <c r="G48" s="18"/>
      <c r="H48" s="18"/>
      <c r="I48" s="18"/>
      <c r="J48" s="18"/>
    </row>
    <row r="49" spans="1:10" ht="12" customHeight="1" x14ac:dyDescent="0.15">
      <c r="A49" s="56"/>
      <c r="J49" s="4"/>
    </row>
    <row r="50" spans="1:10" ht="12" customHeight="1" x14ac:dyDescent="0.15">
      <c r="A50" s="3"/>
      <c r="J50" s="4"/>
    </row>
    <row r="51" spans="1:10" ht="12" customHeight="1" x14ac:dyDescent="0.15">
      <c r="J51" s="4"/>
    </row>
  </sheetData>
  <mergeCells count="22">
    <mergeCell ref="K26:K27"/>
    <mergeCell ref="F10:F12"/>
    <mergeCell ref="G10:G12"/>
    <mergeCell ref="H10:H12"/>
    <mergeCell ref="I10:I12"/>
    <mergeCell ref="G35:H35"/>
    <mergeCell ref="G41:H41"/>
    <mergeCell ref="G45:H45"/>
    <mergeCell ref="F43:H43"/>
    <mergeCell ref="F9:J9"/>
    <mergeCell ref="J10:J12"/>
    <mergeCell ref="J26:J27"/>
    <mergeCell ref="A2:F2"/>
    <mergeCell ref="A5:F5"/>
    <mergeCell ref="A3:G3"/>
    <mergeCell ref="I26:I27"/>
    <mergeCell ref="H26:H27"/>
    <mergeCell ref="G2:J2"/>
    <mergeCell ref="A7:F7"/>
    <mergeCell ref="A9:C9"/>
    <mergeCell ref="H3:J3"/>
    <mergeCell ref="H5:J5"/>
  </mergeCells>
  <phoneticPr fontId="0" type="noConversion"/>
  <printOptions horizontalCentered="1"/>
  <pageMargins left="0.45" right="0.59055118110236227" top="0.39370078740157483" bottom="0.39370078740157483" header="0" footer="0"/>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7"/>
  <sheetViews>
    <sheetView topLeftCell="A9" workbookViewId="0">
      <selection activeCell="A54" sqref="A54:G56"/>
    </sheetView>
  </sheetViews>
  <sheetFormatPr baseColWidth="10" defaultRowHeight="13" x14ac:dyDescent="0.15"/>
  <cols>
    <col min="1" max="1" width="14.83203125" style="17" customWidth="1"/>
    <col min="2" max="2" width="17.83203125" style="17" hidden="1" customWidth="1"/>
    <col min="3" max="3" width="14.5" style="17" customWidth="1"/>
    <col min="4" max="4" width="10.6640625" style="17" customWidth="1"/>
    <col min="5" max="5" width="7.5" style="17" customWidth="1"/>
    <col min="6" max="7" width="15.6640625" style="17" customWidth="1"/>
    <col min="8" max="8" width="11.5" style="17" hidden="1" customWidth="1"/>
    <col min="9" max="9" width="9.6640625" style="17" hidden="1" customWidth="1"/>
    <col min="10" max="10" width="10.83203125" style="16" hidden="1" customWidth="1"/>
    <col min="11" max="11" width="11.5" style="16" customWidth="1"/>
  </cols>
  <sheetData>
    <row r="1" spans="1:16" ht="140.25" customHeight="1" x14ac:dyDescent="0.15">
      <c r="A1"/>
      <c r="C1"/>
      <c r="J1" s="57"/>
      <c r="K1" s="57"/>
    </row>
    <row r="2" spans="1:16" ht="33.75" customHeight="1" x14ac:dyDescent="0.15">
      <c r="A2" s="31" t="s">
        <v>31</v>
      </c>
      <c r="B2" s="31"/>
      <c r="C2" s="31"/>
      <c r="D2" s="126"/>
      <c r="E2" s="97"/>
      <c r="F2" s="97"/>
      <c r="G2" s="97"/>
      <c r="J2" s="57"/>
      <c r="K2" s="57"/>
    </row>
    <row r="3" spans="1:16" ht="32.25" customHeight="1" x14ac:dyDescent="0.15">
      <c r="A3" s="100" t="s">
        <v>59</v>
      </c>
      <c r="B3" s="100"/>
      <c r="C3" s="100"/>
      <c r="D3" s="100"/>
      <c r="E3" s="100"/>
      <c r="F3" s="101" t="s">
        <v>57</v>
      </c>
      <c r="G3" s="127"/>
      <c r="J3" s="57"/>
      <c r="K3" s="57"/>
    </row>
    <row r="4" spans="1:16" ht="4.5" customHeight="1" x14ac:dyDescent="0.15">
      <c r="A4" s="55"/>
      <c r="B4" s="55"/>
      <c r="C4" s="55"/>
      <c r="D4" s="55"/>
      <c r="E4" s="55"/>
      <c r="F4" s="55"/>
      <c r="G4" s="55"/>
      <c r="J4" s="57"/>
      <c r="K4" s="57"/>
    </row>
    <row r="5" spans="1:16" ht="14.25" customHeight="1" x14ac:dyDescent="0.15">
      <c r="B5" s="29"/>
      <c r="C5" s="29" t="s">
        <v>55</v>
      </c>
      <c r="E5" s="103"/>
      <c r="F5" s="104"/>
      <c r="G5" s="104"/>
      <c r="J5" s="57"/>
      <c r="K5" s="57"/>
    </row>
    <row r="6" spans="1:16" ht="4.5" customHeight="1" x14ac:dyDescent="0.15">
      <c r="J6" s="57"/>
      <c r="K6" s="57"/>
    </row>
    <row r="7" spans="1:16" ht="13.5" customHeight="1" x14ac:dyDescent="0.15">
      <c r="A7" s="99" t="s">
        <v>42</v>
      </c>
      <c r="B7" s="129"/>
      <c r="C7" s="129"/>
      <c r="E7" s="48"/>
      <c r="F7" s="17" t="s">
        <v>23</v>
      </c>
      <c r="J7" s="57"/>
      <c r="K7" s="57"/>
    </row>
    <row r="8" spans="1:16" ht="4.5" customHeight="1" x14ac:dyDescent="0.15">
      <c r="A8" s="29"/>
      <c r="B8" s="29"/>
      <c r="C8" s="29"/>
      <c r="E8" s="41"/>
      <c r="J8" s="57"/>
      <c r="K8" s="57"/>
    </row>
    <row r="9" spans="1:16" ht="13.5" customHeight="1" x14ac:dyDescent="0.15">
      <c r="A9" s="29"/>
      <c r="B9" s="29"/>
      <c r="C9" s="29" t="s">
        <v>36</v>
      </c>
      <c r="E9" s="48"/>
      <c r="F9" s="17" t="s">
        <v>28</v>
      </c>
      <c r="J9" s="57"/>
      <c r="K9" s="57"/>
      <c r="M9" s="99"/>
      <c r="N9" s="129"/>
      <c r="O9" s="129"/>
      <c r="P9" s="129"/>
    </row>
    <row r="10" spans="1:16" ht="4.5" customHeight="1" x14ac:dyDescent="0.15">
      <c r="A10" s="29"/>
      <c r="B10" s="29"/>
      <c r="C10" s="29"/>
      <c r="E10" s="41"/>
      <c r="J10" s="57"/>
      <c r="K10" s="57"/>
    </row>
    <row r="11" spans="1:16" ht="13.5" customHeight="1" x14ac:dyDescent="0.15">
      <c r="A11" s="99" t="s">
        <v>60</v>
      </c>
      <c r="B11" s="129"/>
      <c r="C11" s="129"/>
      <c r="D11" s="29" t="s">
        <v>29</v>
      </c>
      <c r="E11" s="48"/>
      <c r="F11" s="17" t="s">
        <v>37</v>
      </c>
      <c r="G11" s="84">
        <f>ROUND((E9/115)-((E9/115)*0.05),0)</f>
        <v>0</v>
      </c>
      <c r="J11" s="57">
        <f>IF(E11,E11,G11)</f>
        <v>0</v>
      </c>
      <c r="K11" s="57"/>
    </row>
    <row r="12" spans="1:16" ht="8.25" customHeight="1" x14ac:dyDescent="0.15">
      <c r="A12" s="29"/>
      <c r="B12" s="29"/>
      <c r="C12" s="29"/>
      <c r="E12" s="41"/>
      <c r="J12" s="57"/>
      <c r="K12" s="57"/>
    </row>
    <row r="13" spans="1:16" ht="4.5" customHeight="1" x14ac:dyDescent="0.15">
      <c r="J13" s="57"/>
      <c r="K13" s="57"/>
    </row>
    <row r="14" spans="1:16" x14ac:dyDescent="0.15">
      <c r="A14" s="128" t="s">
        <v>52</v>
      </c>
      <c r="B14" s="5"/>
      <c r="C14" s="128" t="s">
        <v>48</v>
      </c>
      <c r="D14" s="128"/>
      <c r="E14" s="128"/>
      <c r="F14" s="128" t="s">
        <v>45</v>
      </c>
      <c r="G14" s="128" t="s">
        <v>46</v>
      </c>
      <c r="H14" s="19"/>
      <c r="J14" s="57"/>
      <c r="K14" s="57"/>
    </row>
    <row r="15" spans="1:16" ht="4.5" customHeight="1" x14ac:dyDescent="0.15">
      <c r="A15" s="128"/>
      <c r="B15" s="5"/>
      <c r="C15" s="128"/>
      <c r="D15" s="128"/>
      <c r="E15" s="128"/>
      <c r="F15" s="128"/>
      <c r="G15" s="128"/>
      <c r="H15" s="19"/>
      <c r="J15" s="57"/>
      <c r="K15" s="57"/>
    </row>
    <row r="16" spans="1:16" x14ac:dyDescent="0.15">
      <c r="A16" s="128"/>
      <c r="B16" s="51" t="e">
        <f>PRODUCT(#REF!,#REF!)</f>
        <v>#REF!</v>
      </c>
      <c r="C16" s="128"/>
      <c r="D16" s="128"/>
      <c r="E16" s="128"/>
      <c r="F16" s="128"/>
      <c r="G16" s="128"/>
      <c r="J16" s="57"/>
      <c r="K16" s="57"/>
    </row>
    <row r="17" spans="1:11" ht="4.5" customHeight="1" x14ac:dyDescent="0.15">
      <c r="A17" s="1"/>
      <c r="B17" s="10" t="e">
        <f>PRODUCT(#REF!,#REF!)</f>
        <v>#REF!</v>
      </c>
      <c r="C17" s="11"/>
      <c r="D17" s="135"/>
      <c r="E17" s="136"/>
      <c r="F17" s="3"/>
      <c r="G17" s="52"/>
      <c r="J17" s="57"/>
      <c r="K17" s="57"/>
    </row>
    <row r="18" spans="1:11" x14ac:dyDescent="0.15">
      <c r="A18" s="8" t="s">
        <v>3</v>
      </c>
      <c r="B18" s="10" t="e">
        <f>PRODUCT(#REF!,#REF!)</f>
        <v>#REF!</v>
      </c>
      <c r="C18" s="82"/>
      <c r="D18" s="124">
        <f>C18</f>
        <v>0</v>
      </c>
      <c r="E18" s="125"/>
      <c r="F18" s="58">
        <f>IF(C37,C18/C37,0)</f>
        <v>0</v>
      </c>
      <c r="G18" s="59">
        <f>F18*J11</f>
        <v>0</v>
      </c>
      <c r="H18" s="26" t="e">
        <f>ABS(#REF!)</f>
        <v>#REF!</v>
      </c>
      <c r="J18" s="57">
        <f>G18*114.6</f>
        <v>0</v>
      </c>
      <c r="K18" s="57"/>
    </row>
    <row r="19" spans="1:11" x14ac:dyDescent="0.15">
      <c r="A19" s="8" t="s">
        <v>6</v>
      </c>
      <c r="B19" s="10" t="e">
        <f>PRODUCT(#REF!,#REF!)</f>
        <v>#REF!</v>
      </c>
      <c r="C19" s="82"/>
      <c r="D19" s="124">
        <f t="shared" ref="D19:D29" si="0">C19</f>
        <v>0</v>
      </c>
      <c r="E19" s="125"/>
      <c r="F19" s="58">
        <f>IF(C37,C19/C37,0)</f>
        <v>0</v>
      </c>
      <c r="G19" s="59">
        <f>F19*J11</f>
        <v>0</v>
      </c>
      <c r="H19" s="26" t="e">
        <f>ABS(#REF!)</f>
        <v>#REF!</v>
      </c>
      <c r="J19" s="57">
        <f>G19*128.62</f>
        <v>0</v>
      </c>
      <c r="K19" s="57"/>
    </row>
    <row r="20" spans="1:11" x14ac:dyDescent="0.15">
      <c r="A20" s="8" t="s">
        <v>15</v>
      </c>
      <c r="B20" s="10" t="e">
        <f>PRODUCT(#REF!,#REF!)</f>
        <v>#REF!</v>
      </c>
      <c r="C20" s="82"/>
      <c r="D20" s="124">
        <f t="shared" si="0"/>
        <v>0</v>
      </c>
      <c r="E20" s="125"/>
      <c r="F20" s="58">
        <f>IF(C37,C20/C37,0)</f>
        <v>0</v>
      </c>
      <c r="G20" s="59">
        <f>F20*J11</f>
        <v>0</v>
      </c>
      <c r="H20" s="26" t="e">
        <f>ABS(#REF!)</f>
        <v>#REF!</v>
      </c>
      <c r="J20" s="57">
        <f>G20*87.08</f>
        <v>0</v>
      </c>
      <c r="K20" s="57"/>
    </row>
    <row r="21" spans="1:11" x14ac:dyDescent="0.15">
      <c r="A21" s="8" t="s">
        <v>7</v>
      </c>
      <c r="B21" s="10" t="e">
        <f>PRODUCT(#REF!,#REF!)</f>
        <v>#REF!</v>
      </c>
      <c r="C21" s="82"/>
      <c r="D21" s="124">
        <f t="shared" si="0"/>
        <v>0</v>
      </c>
      <c r="E21" s="125"/>
      <c r="F21" s="58">
        <f>IF(C37,C21/C37,0)</f>
        <v>0</v>
      </c>
      <c r="G21" s="59">
        <f>F21*J11</f>
        <v>0</v>
      </c>
      <c r="H21" s="26" t="e">
        <f>ABS(#REF!)</f>
        <v>#REF!</v>
      </c>
      <c r="J21" s="57">
        <f>G22*57.05</f>
        <v>0</v>
      </c>
      <c r="K21" s="57"/>
    </row>
    <row r="22" spans="1:11" x14ac:dyDescent="0.15">
      <c r="A22" s="8" t="s">
        <v>8</v>
      </c>
      <c r="B22" s="10" t="e">
        <f>PRODUCT(#REF!,#REF!)</f>
        <v>#REF!</v>
      </c>
      <c r="C22" s="83"/>
      <c r="D22" s="124">
        <f t="shared" si="0"/>
        <v>0</v>
      </c>
      <c r="E22" s="125"/>
      <c r="F22" s="58">
        <f>IF(C37,C22/C37,0)</f>
        <v>0</v>
      </c>
      <c r="G22" s="59">
        <f>F22*J11</f>
        <v>0</v>
      </c>
      <c r="H22" s="26" t="e">
        <f>ABS(#REF!)</f>
        <v>#REF!</v>
      </c>
      <c r="J22" s="57">
        <f>G22*137.14</f>
        <v>0</v>
      </c>
      <c r="K22" s="57"/>
    </row>
    <row r="23" spans="1:11" x14ac:dyDescent="0.15">
      <c r="A23" s="8" t="s">
        <v>1</v>
      </c>
      <c r="B23" s="10" t="e">
        <f>PRODUCT(#REF!,#REF!)</f>
        <v>#REF!</v>
      </c>
      <c r="C23" s="83"/>
      <c r="D23" s="124">
        <f t="shared" si="0"/>
        <v>0</v>
      </c>
      <c r="E23" s="125"/>
      <c r="F23" s="58">
        <f>IF(C37,C23/C37,0)</f>
        <v>0</v>
      </c>
      <c r="G23" s="59">
        <f>F23*J11</f>
        <v>0</v>
      </c>
      <c r="H23" s="26" t="e">
        <f>ABS(#REF!)</f>
        <v>#REF!</v>
      </c>
      <c r="J23" s="57">
        <f>G23*156.19</f>
        <v>0</v>
      </c>
      <c r="K23" s="57"/>
    </row>
    <row r="24" spans="1:11" x14ac:dyDescent="0.15">
      <c r="A24" s="8" t="s">
        <v>16</v>
      </c>
      <c r="B24" s="10" t="e">
        <f>PRODUCT(#REF!,#REF!)</f>
        <v>#REF!</v>
      </c>
      <c r="C24" s="82"/>
      <c r="D24" s="124">
        <f t="shared" si="0"/>
        <v>0</v>
      </c>
      <c r="E24" s="125"/>
      <c r="F24" s="58">
        <f>IF(C37,C24/C37,0)</f>
        <v>0</v>
      </c>
      <c r="G24" s="59">
        <f>F24*J11</f>
        <v>0</v>
      </c>
      <c r="H24" s="26" t="e">
        <f>ABS(#REF!)</f>
        <v>#REF!</v>
      </c>
      <c r="J24" s="57">
        <f>G24*101.11</f>
        <v>0</v>
      </c>
      <c r="K24" s="57"/>
    </row>
    <row r="25" spans="1:11" x14ac:dyDescent="0.15">
      <c r="A25" s="8" t="s">
        <v>0</v>
      </c>
      <c r="B25" s="10" t="e">
        <f>PRODUCT(#REF!,#REF!)</f>
        <v>#REF!</v>
      </c>
      <c r="C25" s="82"/>
      <c r="D25" s="124">
        <f t="shared" si="0"/>
        <v>0</v>
      </c>
      <c r="E25" s="125"/>
      <c r="F25" s="58">
        <f>IF(C37,C25/C37,0)</f>
        <v>0</v>
      </c>
      <c r="G25" s="59">
        <f>F25*J11</f>
        <v>0</v>
      </c>
      <c r="H25" s="26" t="e">
        <f>ABS(#REF!)</f>
        <v>#REF!</v>
      </c>
      <c r="J25" s="57">
        <f>G25*71.08</f>
        <v>0</v>
      </c>
      <c r="K25" s="57"/>
    </row>
    <row r="26" spans="1:11" x14ac:dyDescent="0.15">
      <c r="A26" s="8" t="s">
        <v>14</v>
      </c>
      <c r="B26" s="10" t="e">
        <f>PRODUCT(#REF!,#REF!)</f>
        <v>#REF!</v>
      </c>
      <c r="C26" s="82"/>
      <c r="D26" s="124">
        <f t="shared" si="0"/>
        <v>0</v>
      </c>
      <c r="E26" s="125"/>
      <c r="F26" s="58">
        <f>IF(C37,C26/C37,0)</f>
        <v>0</v>
      </c>
      <c r="G26" s="59">
        <f>F26*J11</f>
        <v>0</v>
      </c>
      <c r="H26" s="26" t="e">
        <f>ABS(#REF!)</f>
        <v>#REF!</v>
      </c>
      <c r="J26" s="57">
        <f>G26*97.12</f>
        <v>0</v>
      </c>
      <c r="K26" s="57"/>
    </row>
    <row r="27" spans="1:11" x14ac:dyDescent="0.15">
      <c r="A27" s="8" t="s">
        <v>18</v>
      </c>
      <c r="B27" s="10" t="e">
        <f>PRODUCT(#REF!,#REF!)</f>
        <v>#REF!</v>
      </c>
      <c r="C27" s="82"/>
      <c r="D27" s="124">
        <f t="shared" si="0"/>
        <v>0</v>
      </c>
      <c r="E27" s="125"/>
      <c r="F27" s="58">
        <f>IF(C37,C27/C37,0)</f>
        <v>0</v>
      </c>
      <c r="G27" s="59">
        <f>F27*J11</f>
        <v>0</v>
      </c>
      <c r="H27" s="26" t="e">
        <f>ABS(#REF!)</f>
        <v>#REF!</v>
      </c>
      <c r="J27" s="57">
        <f>G27*163.18</f>
        <v>0</v>
      </c>
      <c r="K27" s="57"/>
    </row>
    <row r="28" spans="1:11" x14ac:dyDescent="0.15">
      <c r="A28" s="8" t="s">
        <v>19</v>
      </c>
      <c r="B28" s="10" t="e">
        <f>PRODUCT(#REF!,#REF!)</f>
        <v>#REF!</v>
      </c>
      <c r="C28" s="82"/>
      <c r="D28" s="124">
        <f t="shared" si="0"/>
        <v>0</v>
      </c>
      <c r="E28" s="125"/>
      <c r="F28" s="58">
        <f>IF(C37,C28/C37,0)</f>
        <v>0</v>
      </c>
      <c r="G28" s="59">
        <f>F28*J11</f>
        <v>0</v>
      </c>
      <c r="H28" s="26" t="e">
        <f>ABS(#REF!)</f>
        <v>#REF!</v>
      </c>
      <c r="J28" s="57">
        <f>G28*99.13</f>
        <v>0</v>
      </c>
      <c r="K28" s="57"/>
    </row>
    <row r="29" spans="1:11" x14ac:dyDescent="0.15">
      <c r="A29" s="8" t="s">
        <v>12</v>
      </c>
      <c r="B29" s="10" t="e">
        <f>PRODUCT(#REF!,#REF!)</f>
        <v>#REF!</v>
      </c>
      <c r="C29" s="82"/>
      <c r="D29" s="124">
        <f t="shared" si="0"/>
        <v>0</v>
      </c>
      <c r="E29" s="125"/>
      <c r="F29" s="58">
        <f>IF(C37,C29/C37,0)</f>
        <v>0</v>
      </c>
      <c r="G29" s="59">
        <f>F29*J11</f>
        <v>0</v>
      </c>
      <c r="H29" s="26" t="e">
        <f>ABS(#REF!)</f>
        <v>#REF!</v>
      </c>
      <c r="J29" s="57">
        <f>G29*131.2</f>
        <v>0</v>
      </c>
      <c r="K29" s="57"/>
    </row>
    <row r="30" spans="1:11" x14ac:dyDescent="0.15">
      <c r="A30" s="8" t="s">
        <v>20</v>
      </c>
      <c r="B30" s="10" t="e">
        <f>PRODUCT(#REF!,#REF!)</f>
        <v>#REF!</v>
      </c>
      <c r="C30" s="83"/>
      <c r="D30" s="124">
        <f>SUM(C30,C31)</f>
        <v>0</v>
      </c>
      <c r="E30" s="125"/>
      <c r="F30" s="138">
        <f>IF(C37,D30/C37,0)</f>
        <v>0</v>
      </c>
      <c r="G30" s="139">
        <f>F30*J11</f>
        <v>0</v>
      </c>
      <c r="H30" s="88" t="e">
        <f>ABS(#REF!)</f>
        <v>#REF!</v>
      </c>
      <c r="I30" s="99"/>
      <c r="J30" s="57">
        <f>G30*204.27</f>
        <v>0</v>
      </c>
      <c r="K30" s="57"/>
    </row>
    <row r="31" spans="1:11" x14ac:dyDescent="0.15">
      <c r="A31" s="8" t="s">
        <v>21</v>
      </c>
      <c r="B31" s="10" t="e">
        <f>PRODUCT(#REF!,#REF!)</f>
        <v>#REF!</v>
      </c>
      <c r="C31" s="83"/>
      <c r="D31" s="124"/>
      <c r="E31" s="125"/>
      <c r="F31" s="138"/>
      <c r="G31" s="139"/>
      <c r="H31" s="88"/>
      <c r="I31" s="99"/>
      <c r="J31" s="57">
        <v>18.02</v>
      </c>
      <c r="K31" s="57"/>
    </row>
    <row r="32" spans="1:11" x14ac:dyDescent="0.15">
      <c r="A32" s="8" t="s">
        <v>9</v>
      </c>
      <c r="B32" s="10" t="e">
        <f>PRODUCT(#REF!,#REF!)</f>
        <v>#REF!</v>
      </c>
      <c r="C32" s="82"/>
      <c r="D32" s="124">
        <f>C32</f>
        <v>0</v>
      </c>
      <c r="E32" s="125"/>
      <c r="F32" s="58">
        <f>IF(C37,C32/C37,0)</f>
        <v>0</v>
      </c>
      <c r="G32" s="59">
        <f>F32*J11</f>
        <v>0</v>
      </c>
      <c r="H32" s="26" t="e">
        <f>ABS(#REF!)</f>
        <v>#REF!</v>
      </c>
      <c r="J32" s="57">
        <f>G32*113.16</f>
        <v>0</v>
      </c>
      <c r="K32" s="57"/>
    </row>
    <row r="33" spans="1:11" x14ac:dyDescent="0.15">
      <c r="A33" s="8" t="s">
        <v>10</v>
      </c>
      <c r="B33" s="10" t="e">
        <f>PRODUCT(#REF!,#REF!)</f>
        <v>#REF!</v>
      </c>
      <c r="C33" s="82"/>
      <c r="D33" s="124">
        <f>C33</f>
        <v>0</v>
      </c>
      <c r="E33" s="125"/>
      <c r="F33" s="58">
        <f>IF(C37,C33/C37,0)</f>
        <v>0</v>
      </c>
      <c r="G33" s="59">
        <f>F33*J11</f>
        <v>0</v>
      </c>
      <c r="H33" s="26" t="e">
        <f>ABS(#REF!)</f>
        <v>#REF!</v>
      </c>
      <c r="J33" s="57">
        <f>G33*113.16</f>
        <v>0</v>
      </c>
      <c r="K33" s="57"/>
    </row>
    <row r="34" spans="1:11" x14ac:dyDescent="0.15">
      <c r="A34" s="8" t="s">
        <v>13</v>
      </c>
      <c r="B34" s="10" t="e">
        <f>PRODUCT(#REF!,#REF!)</f>
        <v>#REF!</v>
      </c>
      <c r="C34" s="82"/>
      <c r="D34" s="124">
        <f>C34</f>
        <v>0</v>
      </c>
      <c r="E34" s="125"/>
      <c r="F34" s="58">
        <f>IF(C37,C34/C37,0)</f>
        <v>0</v>
      </c>
      <c r="G34" s="59">
        <f>F34*J11</f>
        <v>0</v>
      </c>
      <c r="H34" s="26" t="e">
        <f>ABS(#REF!)</f>
        <v>#REF!</v>
      </c>
      <c r="J34" s="57">
        <f>G34*147.18</f>
        <v>0</v>
      </c>
      <c r="K34" s="57"/>
    </row>
    <row r="35" spans="1:11" x14ac:dyDescent="0.15">
      <c r="A35" s="8" t="s">
        <v>11</v>
      </c>
      <c r="B35" s="10" t="e">
        <f>PRODUCT(#REF!,#REF!)</f>
        <v>#REF!</v>
      </c>
      <c r="C35" s="82"/>
      <c r="D35" s="124">
        <f>C35</f>
        <v>0</v>
      </c>
      <c r="E35" s="125"/>
      <c r="F35" s="58">
        <f>IF(C37,C35/C37,0)</f>
        <v>0</v>
      </c>
      <c r="G35" s="59">
        <f>F35*J11</f>
        <v>0</v>
      </c>
      <c r="H35" s="26" t="e">
        <f>ABS(#REF!)</f>
        <v>#REF!</v>
      </c>
      <c r="J35" s="57">
        <f>G35*128.17</f>
        <v>0</v>
      </c>
      <c r="K35" s="57"/>
    </row>
    <row r="36" spans="1:11" ht="4.5" customHeight="1" x14ac:dyDescent="0.15">
      <c r="A36" s="8"/>
      <c r="B36" s="10"/>
      <c r="C36" s="82"/>
      <c r="D36" s="78"/>
      <c r="E36" s="79"/>
      <c r="F36" s="3"/>
      <c r="G36" s="8"/>
      <c r="H36" s="19"/>
      <c r="J36" s="57"/>
      <c r="K36" s="57"/>
    </row>
    <row r="37" spans="1:11" x14ac:dyDescent="0.15">
      <c r="A37" s="5" t="s">
        <v>53</v>
      </c>
      <c r="B37" s="51" t="e">
        <f>SUM(B16:B35)</f>
        <v>#REF!</v>
      </c>
      <c r="C37" s="76">
        <f>SUM(C18:C36)</f>
        <v>0</v>
      </c>
      <c r="D37" s="133">
        <f>SUM(D18:E35)</f>
        <v>0</v>
      </c>
      <c r="E37" s="134"/>
      <c r="F37" s="53">
        <f>SUM(F18:F35)</f>
        <v>0</v>
      </c>
      <c r="G37" s="27">
        <f>SUM(G18:G35)</f>
        <v>0</v>
      </c>
      <c r="H37" s="26" t="e">
        <f>SUM(H18:H35)</f>
        <v>#REF!</v>
      </c>
      <c r="J37" s="57">
        <f>SUM(J18:J35)</f>
        <v>18.02</v>
      </c>
      <c r="K37" s="60"/>
    </row>
    <row r="38" spans="1:11" ht="12.75" customHeight="1" x14ac:dyDescent="0.15">
      <c r="A38" s="3"/>
      <c r="B38" s="30"/>
      <c r="C38" s="19"/>
      <c r="D38" s="19"/>
      <c r="E38" s="19"/>
      <c r="G38" s="19"/>
      <c r="H38" s="3"/>
      <c r="J38" s="57"/>
      <c r="K38" s="57"/>
    </row>
    <row r="39" spans="1:11" x14ac:dyDescent="0.15">
      <c r="A39" s="4"/>
      <c r="B39" s="6"/>
      <c r="C39" s="99" t="s">
        <v>41</v>
      </c>
      <c r="D39" s="129"/>
      <c r="E39" s="132"/>
      <c r="F39" s="42">
        <f>IF(J11,C37/J11,0)</f>
        <v>0</v>
      </c>
      <c r="G39" s="43" t="s">
        <v>24</v>
      </c>
      <c r="H39" s="3"/>
      <c r="J39" s="57"/>
      <c r="K39" s="57"/>
    </row>
    <row r="40" spans="1:11" ht="4.5" customHeight="1" x14ac:dyDescent="0.15">
      <c r="A40" s="3"/>
      <c r="B40" s="30"/>
      <c r="E40" s="29"/>
      <c r="F40" s="29"/>
      <c r="G40" s="35"/>
      <c r="H40" s="3"/>
      <c r="J40" s="57"/>
      <c r="K40" s="57"/>
    </row>
    <row r="41" spans="1:11" ht="3" hidden="1" customHeight="1" thickBot="1" x14ac:dyDescent="0.2">
      <c r="A41" s="3"/>
      <c r="B41" s="10" t="e">
        <f>PRODUCT(#REF!,2.0158)</f>
        <v>#REF!</v>
      </c>
      <c r="E41" s="29" t="s">
        <v>22</v>
      </c>
      <c r="F41" s="37">
        <f>F39*2.5</f>
        <v>0</v>
      </c>
      <c r="G41" s="34"/>
      <c r="H41" s="3"/>
      <c r="J41" s="57"/>
      <c r="K41" s="57"/>
    </row>
    <row r="42" spans="1:11" ht="13.5" hidden="1" customHeight="1" thickBot="1" x14ac:dyDescent="0.2">
      <c r="A42" s="3"/>
      <c r="B42" s="10"/>
      <c r="E42" s="29"/>
      <c r="F42" s="29"/>
      <c r="G42" s="36"/>
      <c r="H42" s="3"/>
      <c r="J42" s="57"/>
      <c r="K42" s="57"/>
    </row>
    <row r="43" spans="1:11" ht="13.5" hidden="1" customHeight="1" thickBot="1" x14ac:dyDescent="0.2">
      <c r="A43" s="3"/>
      <c r="B43" s="10" t="e">
        <f>IF(#REF!,PRODUCT(#REF!-1,18.0152),0)</f>
        <v>#REF!</v>
      </c>
      <c r="E43" s="29"/>
      <c r="F43" s="29"/>
      <c r="G43" s="36"/>
      <c r="H43" s="3"/>
      <c r="J43" s="57"/>
      <c r="K43" s="57"/>
    </row>
    <row r="44" spans="1:11" ht="13.5" hidden="1" customHeight="1" thickBot="1" x14ac:dyDescent="0.2">
      <c r="A44" s="3"/>
      <c r="B44" s="10"/>
      <c r="E44" s="29"/>
      <c r="F44" s="29"/>
      <c r="G44" s="36"/>
      <c r="H44" s="3"/>
      <c r="J44" s="57"/>
      <c r="K44" s="57"/>
    </row>
    <row r="45" spans="1:11" x14ac:dyDescent="0.15">
      <c r="A45" s="13"/>
      <c r="C45" s="99" t="s">
        <v>42</v>
      </c>
      <c r="D45" s="118"/>
      <c r="E45" s="119"/>
      <c r="F45" s="44">
        <f>F39*2.5</f>
        <v>0</v>
      </c>
      <c r="G45" s="45" t="s">
        <v>24</v>
      </c>
      <c r="H45" s="3"/>
      <c r="J45" s="57"/>
      <c r="K45" s="57"/>
    </row>
    <row r="46" spans="1:11" ht="4.5" customHeight="1" x14ac:dyDescent="0.15">
      <c r="H46" s="3"/>
      <c r="J46" s="57"/>
      <c r="K46" s="57"/>
    </row>
    <row r="47" spans="1:11" x14ac:dyDescent="0.15">
      <c r="C47" s="99" t="s">
        <v>33</v>
      </c>
      <c r="D47" s="99"/>
      <c r="E47" s="137"/>
      <c r="F47" s="42">
        <f>IF(AND(C37,E7,F49),E7*1000000/F49,0)</f>
        <v>0</v>
      </c>
      <c r="G47" s="46" t="s">
        <v>24</v>
      </c>
      <c r="H47" s="3"/>
      <c r="J47" s="57"/>
      <c r="K47" s="57"/>
    </row>
    <row r="48" spans="1:11" ht="4.5" customHeight="1" x14ac:dyDescent="0.15">
      <c r="E48" s="29"/>
      <c r="F48" s="29"/>
      <c r="G48" s="36"/>
      <c r="H48" s="3"/>
      <c r="J48" s="57"/>
      <c r="K48" s="57"/>
    </row>
    <row r="49" spans="1:11" x14ac:dyDescent="0.15">
      <c r="D49" s="99" t="s">
        <v>34</v>
      </c>
      <c r="E49" s="119"/>
      <c r="F49" s="42">
        <f>IF(C37,IF(J37&gt;J31,J37,0),0)</f>
        <v>0</v>
      </c>
      <c r="G49" s="43" t="s">
        <v>25</v>
      </c>
      <c r="H49" s="3"/>
      <c r="J49" s="57"/>
      <c r="K49" s="57"/>
    </row>
    <row r="50" spans="1:11" ht="12.75" customHeight="1" thickBot="1" x14ac:dyDescent="0.2">
      <c r="E50" s="29"/>
      <c r="F50" s="29"/>
      <c r="G50" s="36"/>
      <c r="J50" s="57"/>
      <c r="K50" s="57"/>
    </row>
    <row r="51" spans="1:11" ht="21" customHeight="1" thickBot="1" x14ac:dyDescent="0.2">
      <c r="E51" s="38" t="s">
        <v>51</v>
      </c>
      <c r="F51" s="39" t="str">
        <f>IF(AND(F45,F47),F45/F47*100," - ")</f>
        <v xml:space="preserve"> - </v>
      </c>
      <c r="G51" s="40" t="s">
        <v>26</v>
      </c>
      <c r="J51" s="57"/>
      <c r="K51" s="57"/>
    </row>
    <row r="52" spans="1:11" ht="12" customHeight="1" x14ac:dyDescent="0.15">
      <c r="A52" s="3"/>
      <c r="B52" s="3"/>
      <c r="C52" s="3"/>
      <c r="D52" s="3"/>
      <c r="E52" s="3"/>
      <c r="F52" s="3"/>
      <c r="G52" s="3"/>
      <c r="J52" s="57"/>
      <c r="K52" s="57"/>
    </row>
    <row r="53" spans="1:11" ht="48" customHeight="1" x14ac:dyDescent="0.15">
      <c r="A53" s="130" t="s">
        <v>47</v>
      </c>
      <c r="B53" s="131"/>
      <c r="C53" s="131"/>
      <c r="D53" s="131"/>
      <c r="E53" s="131"/>
      <c r="F53" s="131"/>
      <c r="G53" s="131"/>
      <c r="J53" s="57"/>
      <c r="K53" s="57"/>
    </row>
    <row r="54" spans="1:11" ht="12" customHeight="1" x14ac:dyDescent="0.15">
      <c r="A54" s="56"/>
      <c r="G54" s="4"/>
      <c r="J54" s="57"/>
      <c r="K54" s="57"/>
    </row>
    <row r="55" spans="1:11" ht="12" customHeight="1" x14ac:dyDescent="0.15">
      <c r="A55" s="3"/>
      <c r="G55" s="4"/>
      <c r="J55" s="57"/>
      <c r="K55" s="57"/>
    </row>
    <row r="56" spans="1:11" ht="12" customHeight="1" x14ac:dyDescent="0.15">
      <c r="G56" s="4"/>
      <c r="J56" s="57"/>
      <c r="K56" s="57"/>
    </row>
    <row r="57" spans="1:11" x14ac:dyDescent="0.15">
      <c r="J57" s="57"/>
      <c r="K57" s="57"/>
    </row>
  </sheetData>
  <mergeCells count="39">
    <mergeCell ref="M9:P9"/>
    <mergeCell ref="D26:E26"/>
    <mergeCell ref="I30:I31"/>
    <mergeCell ref="F30:F31"/>
    <mergeCell ref="G30:G31"/>
    <mergeCell ref="H30:H31"/>
    <mergeCell ref="D30:E31"/>
    <mergeCell ref="D19:E19"/>
    <mergeCell ref="D20:E20"/>
    <mergeCell ref="D21:E21"/>
    <mergeCell ref="A53:G53"/>
    <mergeCell ref="C39:E39"/>
    <mergeCell ref="C45:E45"/>
    <mergeCell ref="D25:E25"/>
    <mergeCell ref="D37:E37"/>
    <mergeCell ref="D33:E33"/>
    <mergeCell ref="D32:E32"/>
    <mergeCell ref="D28:E28"/>
    <mergeCell ref="D34:E34"/>
    <mergeCell ref="D35:E35"/>
    <mergeCell ref="D49:E49"/>
    <mergeCell ref="C47:E47"/>
    <mergeCell ref="D27:E27"/>
    <mergeCell ref="D29:E29"/>
    <mergeCell ref="E5:G5"/>
    <mergeCell ref="A3:E3"/>
    <mergeCell ref="D2:G2"/>
    <mergeCell ref="F3:G3"/>
    <mergeCell ref="F14:F16"/>
    <mergeCell ref="G14:G16"/>
    <mergeCell ref="A11:C11"/>
    <mergeCell ref="D18:E18"/>
    <mergeCell ref="C14:E16"/>
    <mergeCell ref="D17:E17"/>
    <mergeCell ref="A7:C7"/>
    <mergeCell ref="A14:A16"/>
    <mergeCell ref="D22:E22"/>
    <mergeCell ref="D23:E23"/>
    <mergeCell ref="D24:E24"/>
  </mergeCells>
  <phoneticPr fontId="0" type="noConversion"/>
  <printOptions horizontalCentered="1"/>
  <pageMargins left="0.5" right="0.59055118110236227" top="0.39370078740157483" bottom="0.39370078740157483" header="0" footer="0"/>
  <pageSetup paperSize="9"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Instructions</vt:lpstr>
      <vt:lpstr>AAA (non-reduced)</vt:lpstr>
      <vt:lpstr>AAA (reduced and alkylated)</vt:lpstr>
      <vt:lpstr>AAA (unknown protein)</vt:lpstr>
      <vt:lpstr>'AAA (reduced and alkylated)'!Druckbereich</vt:lpstr>
      <vt:lpstr>'AAA (unknown protein)'!Druckbereich</vt:lpstr>
    </vt:vector>
  </TitlesOfParts>
  <Company>Uni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Aminosäure-Analyse</dc:title>
  <dc:subject>ARS</dc:subject>
  <dc:creator>Schaller</dc:creator>
  <cp:lastModifiedBy>Bühr, Claudia (DCB)</cp:lastModifiedBy>
  <cp:lastPrinted>2009-08-03T08:58:48Z</cp:lastPrinted>
  <dcterms:created xsi:type="dcterms:W3CDTF">2000-09-08T12:15:21Z</dcterms:created>
  <dcterms:modified xsi:type="dcterms:W3CDTF">2019-10-25T06:59:53Z</dcterms:modified>
</cp:coreProperties>
</file>